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3.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4.xml" ContentType="application/vnd.openxmlformats-officedocument.drawing+xml"/>
  <Override PartName="/xl/ctrlProps/ctrlProp118.xml" ContentType="application/vnd.ms-excel.controlproperties+xml"/>
  <Override PartName="/xl/ctrlProps/ctrlProp119.xml" ContentType="application/vnd.ms-excel.controlproperties+xml"/>
  <Override PartName="/xl/drawings/drawing5.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6.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7.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8.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9.xml" ContentType="application/vnd.openxmlformats-officedocument.drawing+xml"/>
  <Override PartName="/xl/ctrlProps/ctrlProp179.xml" ContentType="application/vnd.ms-excel.controlproperties+xml"/>
  <Override PartName="/xl/ctrlProps/ctrlProp180.xml" ContentType="application/vnd.ms-excel.controlproperties+xml"/>
  <Override PartName="/xl/drawings/drawing10.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11.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3.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drawings/drawing14.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1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17.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drawings/drawing18.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20.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drawings/drawing21.xml" ContentType="application/vnd.openxmlformats-officedocument.drawing+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drawings/drawing22.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23.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24.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25.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2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drawings/drawing27.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28.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29.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drawings/drawing30.xml" ContentType="application/vnd.openxmlformats-officedocument.drawing+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31.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32.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drawings/drawing33.xml" ContentType="application/vnd.openxmlformats-officedocument.drawing+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34.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35.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36.xml" ContentType="application/vnd.openxmlformats-officedocument.drawing+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37.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drawings/drawing38.xml" ContentType="application/vnd.openxmlformats-officedocument.drawing+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39.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4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41.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42.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drawings/drawing43.xml" ContentType="application/vnd.openxmlformats-officedocument.drawing+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44.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45.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46.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47.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48.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49.xml" ContentType="application/vnd.openxmlformats-officedocument.drawing+xml"/>
  <Override PartName="/xl/embeddings/oleObject3.bin" ContentType="application/vnd.openxmlformats-officedocument.oleObject"/>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50.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51.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52.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drawings/drawing53.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drawings/drawing54.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55.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aveExternalLinkValues="0" codeName="ThisWorkbook" defaultThemeVersion="124226"/>
  <mc:AlternateContent xmlns:mc="http://schemas.openxmlformats.org/markup-compatibility/2006">
    <mc:Choice Requires="x15">
      <x15ac:absPath xmlns:x15ac="http://schemas.microsoft.com/office/spreadsheetml/2010/11/ac" url="C:\Users\HlengiweMv\Downloads\FW__DOCUMENTS_WITH_AN_ERROR_MESSAGE_ON_THE_DEPARTMENTAL_WEBSITE\"/>
    </mc:Choice>
  </mc:AlternateContent>
  <xr:revisionPtr revIDLastSave="0" documentId="8_{5C34978B-5A2C-4B00-B238-2FFF90412CC9}" xr6:coauthVersionLast="47" xr6:coauthVersionMax="47" xr10:uidLastSave="{00000000-0000-0000-0000-000000000000}"/>
  <bookViews>
    <workbookView xWindow="-108" yWindow="-108" windowWidth="23256" windowHeight="12456" tabRatio="914" activeTab="1" xr2:uid="{00000000-000D-0000-FFFF-FFFF00000000}"/>
  </bookViews>
  <sheets>
    <sheet name="Menu" sheetId="1" r:id="rId1"/>
    <sheet name="Master Data" sheetId="2" r:id="rId2"/>
    <sheet name="EPWP Con&amp;Spec" sheetId="145" r:id="rId3"/>
    <sheet name="Datafordrops" sheetId="46" state="hidden" r:id="rId4"/>
    <sheet name="Tender Fee" sheetId="132" state="hidden" r:id="rId5"/>
    <sheet name="ClassDropdown" sheetId="123" state="hidden" r:id="rId6"/>
    <sheet name="ClassList" sheetId="124" state="hidden" r:id="rId7"/>
    <sheet name="GoTo" sheetId="125" r:id="rId8"/>
    <sheet name="Cover Page-Vol 1 of 2" sheetId="3" r:id="rId9"/>
    <sheet name="Table of Contents" sheetId="4" r:id="rId10"/>
    <sheet name="T1.1_Invitation to Quote" sheetId="29" r:id="rId11"/>
    <sheet name="T1.2_PA04.1" sheetId="75" state="hidden" r:id="rId12"/>
    <sheet name="T1.2_Quotation Data" sheetId="63" r:id="rId13"/>
    <sheet name="T1.3_Conditions of Quote" sheetId="94" r:id="rId14"/>
    <sheet name="T1.4_Annex to Notice and Invita" sheetId="107" r:id="rId15"/>
    <sheet name="T2.1_List of Returnables" sheetId="65" r:id="rId16"/>
    <sheet name="T2.2_ Comp Enterprise Question" sheetId="93" r:id="rId17"/>
    <sheet name="T2.3_Authority to sign Quote" sheetId="112" r:id="rId18"/>
    <sheet name="T2.4_Financial Standing" sheetId="126" r:id="rId19"/>
    <sheet name="T2.5_Equipment Schedules" sheetId="98" r:id="rId20"/>
    <sheet name="T2.6_SHE Declaration" sheetId="119" r:id="rId21"/>
    <sheet name="T2.7_ Site Inspec Meeting Cert" sheetId="120" r:id="rId22"/>
    <sheet name="T2.8_Proof of UIF" sheetId="122" r:id="rId23"/>
    <sheet name="Goals for T2.9" sheetId="165" state="hidden" r:id="rId24"/>
    <sheet name="Goals for T1.1" sheetId="164" state="hidden" r:id="rId25"/>
    <sheet name="T2.9_Preference Points Claim " sheetId="166" r:id="rId26"/>
    <sheet name="T2.10_Tax Compliance Status" sheetId="90" r:id="rId27"/>
    <sheet name="T.2.11_Proof of Municipal R&amp;T" sheetId="121" r:id="rId28"/>
    <sheet name="T2.12_Application for Comp Com" sheetId="114" r:id="rId29"/>
    <sheet name="T2.13_Contract Forms-Part 1" sheetId="130" r:id="rId30"/>
    <sheet name="T2.14_Contract Forms-Part 2" sheetId="131" r:id="rId31"/>
    <sheet name="T2.15_Bidders Disclosure (SBD4)" sheetId="133" r:id="rId32"/>
    <sheet name="T2.16_OHSE plan" sheetId="135" r:id="rId33"/>
    <sheet name="T2.17_Baseline Risk Ass" sheetId="136" r:id="rId34"/>
    <sheet name="T2.18_Capacity of Bidder" sheetId="162" r:id="rId35"/>
    <sheet name="T2.19_Functionality Criteria" sheetId="146" r:id="rId36"/>
    <sheet name="T2.20_SBD 1" sheetId="163" r:id="rId37"/>
    <sheet name="C1.1_Offer and Acceptance" sheetId="12" r:id="rId38"/>
    <sheet name="C1.2_Contract Data" sheetId="111" r:id="rId39"/>
    <sheet name="C2_Pricing Data" sheetId="16" r:id="rId40"/>
    <sheet name="C2.2_Pricing Schedule" sheetId="109" r:id="rId41"/>
    <sheet name="C3.1_Scope of Work" sheetId="17" r:id="rId42"/>
    <sheet name="C3.2_HIV Spec" sheetId="88" r:id="rId43"/>
    <sheet name="C3.3_HIV Compliance Report" sheetId="89" r:id="rId44"/>
    <sheet name="C3.4_EPWP Scope" sheetId="141" r:id="rId45"/>
    <sheet name="C4_ Site Information" sheetId="26" r:id="rId46"/>
    <sheet name="C5__List of Drawings" sheetId="27" r:id="rId47"/>
    <sheet name="Joint Venture Agreement" sheetId="161" r:id="rId48"/>
    <sheet name="OHS Spec" sheetId="137" r:id="rId49"/>
    <sheet name="OHS Bill" sheetId="138" r:id="rId50"/>
    <sheet name="WaverofLien" sheetId="159" r:id="rId51"/>
    <sheet name="EPWP" sheetId="139" r:id="rId52"/>
    <sheet name="EPWP BQ_1" sheetId="144" r:id="rId53"/>
    <sheet name="EPWP BQ" sheetId="140" r:id="rId54"/>
    <sheet name="EPWP EmpCont" sheetId="158" r:id="rId55"/>
    <sheet name="Att Reg" sheetId="157" r:id="rId56"/>
    <sheet name="Beneficiary Monthly captureform" sheetId="153" r:id="rId57"/>
    <sheet name="Registration and Business Form" sheetId="152" r:id="rId58"/>
    <sheet name="Worker Monthly Payment upload" sheetId="154" r:id="rId59"/>
    <sheet name="Worker Monthly Training form" sheetId="155" r:id="rId60"/>
    <sheet name="Location" sheetId="156" r:id="rId61"/>
    <sheet name="Deposit Paid" sheetId="128"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27" hidden="1">'T.2.11_Proof of Municipal R&amp;T'!$B$23:$D$26</definedName>
    <definedName name="_xlnm._FilterDatabase" localSheetId="26" hidden="1">'T2.10_Tax Compliance Status'!$B$21:$D$26</definedName>
    <definedName name="_Toc237417392" localSheetId="54">'EPWP EmpCont'!$B$321</definedName>
    <definedName name="_TOT1" localSheetId="55">[1]ENTRY!$A$13</definedName>
    <definedName name="_TOT1" localSheetId="54">[1]ENTRY!$A$13</definedName>
    <definedName name="_TOT1" localSheetId="47">[1]ENTRY!$A$13</definedName>
    <definedName name="_TOT1" localSheetId="34">[1]ENTRY!$A$13</definedName>
    <definedName name="_TOT1" localSheetId="50">[1]ENTRY!$A$13</definedName>
    <definedName name="_TOT1">[2]ENTRY!$A$13</definedName>
    <definedName name="AdDate" localSheetId="1">'Master Data'!$H$12</definedName>
    <definedName name="CashFlow" localSheetId="34">#REF!</definedName>
    <definedName name="CashFlow">#REF!</definedName>
    <definedName name="Check11" localSheetId="1">'Master Data'!$D$311</definedName>
    <definedName name="Check2" localSheetId="1">'Master Data'!$E$347</definedName>
    <definedName name="Check4" localSheetId="1">'Master Data'!$E$377</definedName>
    <definedName name="Check5" localSheetId="1">'Master Data'!$E$374</definedName>
    <definedName name="Check6" localSheetId="1">'Master Data'!#REF!</definedName>
    <definedName name="Check7" localSheetId="1">'Master Data'!$D$310</definedName>
    <definedName name="Check8" localSheetId="1">'Master Data'!#REF!</definedName>
    <definedName name="Check9" localSheetId="1">'Master Data'!#REF!</definedName>
    <definedName name="CIDB" localSheetId="55">#REF!</definedName>
    <definedName name="CIDB" localSheetId="52">#REF!</definedName>
    <definedName name="CIDB" localSheetId="2">#REF!</definedName>
    <definedName name="CIDB" localSheetId="54">#REF!</definedName>
    <definedName name="CIDB" localSheetId="47">#REF!</definedName>
    <definedName name="CIDB" localSheetId="49">#REF!</definedName>
    <definedName name="CIDB" localSheetId="48">#REF!</definedName>
    <definedName name="CIDB" localSheetId="31">#REF!</definedName>
    <definedName name="CIDB" localSheetId="34">#REF!</definedName>
    <definedName name="CIDB" localSheetId="35">#REF!</definedName>
    <definedName name="CIDB" localSheetId="4">#REF!</definedName>
    <definedName name="CIDB" localSheetId="50">#REF!</definedName>
    <definedName name="CIDB">#REF!</definedName>
    <definedName name="CIDB2" localSheetId="55">#REF!</definedName>
    <definedName name="CIDB2" localSheetId="54">#REF!</definedName>
    <definedName name="CIDB2" localSheetId="47">#REF!</definedName>
    <definedName name="CIDB2" localSheetId="34">#REF!</definedName>
    <definedName name="CIDB2" localSheetId="35">#REF!</definedName>
    <definedName name="CIDB2" localSheetId="50">#REF!</definedName>
    <definedName name="CIDB2">#REF!</definedName>
    <definedName name="ClosingDate" localSheetId="3">Datafordrops!$C$13</definedName>
    <definedName name="ClosingDate" localSheetId="1">'Master Data'!$F$13</definedName>
    <definedName name="ClosingTime" localSheetId="1">'Master Data'!$H$13</definedName>
    <definedName name="Contract_Period" localSheetId="34">#REF!</definedName>
    <definedName name="Contract_Period">#REF!</definedName>
    <definedName name="Criteria1" localSheetId="1">'Master Data'!#REF!</definedName>
    <definedName name="Criteria2" localSheetId="1">'Master Data'!#REF!</definedName>
    <definedName name="Criteria3" localSheetId="1">'Master Data'!#REF!</definedName>
    <definedName name="Dropdown1" localSheetId="1">'Master Data'!#REF!</definedName>
    <definedName name="Dropdown3" localSheetId="12">'T1.2_Quotation Data'!#REF!</definedName>
    <definedName name="Dropdown5" localSheetId="12">'T1.2_Quotation Data'!$B$47</definedName>
    <definedName name="Dropdown6" localSheetId="12">'T1.2_Quotation Data'!#REF!</definedName>
    <definedName name="Dropdown7" localSheetId="12">'T1.2_Quotation Data'!$B$52</definedName>
    <definedName name="Dropdown8" localSheetId="12">'T1.2_Quotation Data'!$B$57</definedName>
    <definedName name="Dropdown9" localSheetId="12">'T1.2_Quotation Data'!$B$63</definedName>
    <definedName name="equity" localSheetId="55">[1]ENTRY!$A$13</definedName>
    <definedName name="equity" localSheetId="54">[1]ENTRY!$A$13</definedName>
    <definedName name="equity" localSheetId="47">[1]ENTRY!$A$13</definedName>
    <definedName name="equity" localSheetId="34">[1]ENTRY!$A$13</definedName>
    <definedName name="equity" localSheetId="50">[1]ENTRY!$A$13</definedName>
    <definedName name="equity">[2]ENTRY!$A$13</definedName>
    <definedName name="gh" localSheetId="55">[3]ENTRY!$A$13</definedName>
    <definedName name="gh" localSheetId="52">[4]ENTRY!$A$13</definedName>
    <definedName name="gh" localSheetId="2">[4]ENTRY!$A$13</definedName>
    <definedName name="gh" localSheetId="54">[3]ENTRY!$A$13</definedName>
    <definedName name="gh" localSheetId="47">[3]ENTRY!$A$13</definedName>
    <definedName name="gh" localSheetId="49">[4]ENTRY!$A$13</definedName>
    <definedName name="gh" localSheetId="48">[4]ENTRY!$A$13</definedName>
    <definedName name="gh" localSheetId="31">[4]ENTRY!$A$13</definedName>
    <definedName name="gh" localSheetId="34">[3]ENTRY!$A$13</definedName>
    <definedName name="gh" localSheetId="35">[4]ENTRY!$A$13</definedName>
    <definedName name="gh" localSheetId="4">[4]ENTRY!$A$13</definedName>
    <definedName name="gh" localSheetId="50">[3]ENTRY!$A$13</definedName>
    <definedName name="gh">[5]ENTRY!$A$13</definedName>
    <definedName name="OLE_LINK1" localSheetId="8">'Cover Page-Vol 1 of 2'!$D$41</definedName>
    <definedName name="OLE_LINK2" localSheetId="1">'Master Data'!#REF!</definedName>
    <definedName name="OLE_LINK5" localSheetId="1">'Master Data'!$F$12</definedName>
    <definedName name="PAGE5" localSheetId="55">#REF!</definedName>
    <definedName name="PAGE5" localSheetId="61">#REF!</definedName>
    <definedName name="PAGE5" localSheetId="53">#REF!</definedName>
    <definedName name="PAGE5" localSheetId="52">#REF!</definedName>
    <definedName name="PAGE5" localSheetId="2">#REF!</definedName>
    <definedName name="PAGE5" localSheetId="54">#REF!</definedName>
    <definedName name="PAGE5" localSheetId="47">#REF!</definedName>
    <definedName name="PAGE5" localSheetId="49">#REF!</definedName>
    <definedName name="PAGE5" localSheetId="48">#REF!</definedName>
    <definedName name="PAGE5" localSheetId="31">#REF!</definedName>
    <definedName name="PAGE5" localSheetId="34">#REF!</definedName>
    <definedName name="PAGE5" localSheetId="35">#REF!</definedName>
    <definedName name="PAGE5" localSheetId="4">#REF!</definedName>
    <definedName name="PAGE5" localSheetId="50">#REF!</definedName>
    <definedName name="PAGE5">#REF!</definedName>
    <definedName name="_xlnm.Print_Area" localSheetId="55">'Att Reg'!$A$1:$G$53</definedName>
    <definedName name="_xlnm.Print_Area" localSheetId="56">'Beneficiary Monthly captureform'!$A$1:$AM$28</definedName>
    <definedName name="_xlnm.Print_Area" localSheetId="37">'C1.1_Offer and Acceptance'!$B$1:$J$72</definedName>
    <definedName name="_xlnm.Print_Area" localSheetId="38">'C1.2_Contract Data'!$A$2:$L$285</definedName>
    <definedName name="_xlnm.Print_Area" localSheetId="40">'C2.2_Pricing Schedule'!$A$1:$K$58</definedName>
    <definedName name="_xlnm.Print_Area" localSheetId="39">'C2_Pricing Data'!$A$1:$K$21</definedName>
    <definedName name="_xlnm.Print_Area" localSheetId="41">'C3.1_Scope of Work'!$A$1:$K$56</definedName>
    <definedName name="_xlnm.Print_Area" localSheetId="42">'C3.2_HIV Spec'!$A$1:$J$97</definedName>
    <definedName name="_xlnm.Print_Area" localSheetId="43">'C3.3_HIV Compliance Report'!$B$2:$J$72</definedName>
    <definedName name="_xlnm.Print_Area" localSheetId="44">'C3.4_EPWP Scope'!$B$2:$L$156</definedName>
    <definedName name="_xlnm.Print_Area" localSheetId="45">'C4_ Site Information'!$A$1:$K$22</definedName>
    <definedName name="_xlnm.Print_Area" localSheetId="46">'C5__List of Drawings'!$A$1:$J$67</definedName>
    <definedName name="_xlnm.Print_Area" localSheetId="8">'Cover Page-Vol 1 of 2'!$A$2:$E$46</definedName>
    <definedName name="_xlnm.Print_Area" localSheetId="61">'Deposit Paid'!$B$1:$J$36</definedName>
    <definedName name="_xlnm.Print_Area" localSheetId="51">EPWP!$A$1:$K$411</definedName>
    <definedName name="_xlnm.Print_Area" localSheetId="53">'EPWP BQ'!$A$1:$G$130</definedName>
    <definedName name="_xlnm.Print_Area" localSheetId="52">'EPWP BQ_1'!$A$1:$G$165</definedName>
    <definedName name="_xlnm.Print_Area" localSheetId="2">'EPWP Con&amp;Spec'!$B$4:$K$138</definedName>
    <definedName name="_xlnm.Print_Area" localSheetId="54">'EPWP EmpCont'!$A$3:$L$436</definedName>
    <definedName name="_xlnm.Print_Area" localSheetId="47">'Joint Venture Agreement'!$A$1:$K$241</definedName>
    <definedName name="_xlnm.Print_Area" localSheetId="49">'OHS Bill'!$A$1:$G$166</definedName>
    <definedName name="_xlnm.Print_Area" localSheetId="48">'OHS Spec'!$A$1:$K$157</definedName>
    <definedName name="_xlnm.Print_Area" localSheetId="57">'Registration and Business Form'!$A$1:$B$63</definedName>
    <definedName name="_xlnm.Print_Area" localSheetId="27">'T.2.11_Proof of Municipal R&amp;T'!$B$1:$J$26</definedName>
    <definedName name="_xlnm.Print_Area" localSheetId="10">'T1.1_Invitation to Quote'!$B$1:$M$153</definedName>
    <definedName name="_xlnm.Print_Area" localSheetId="11">'T1.2_PA04.1'!$A$1:$K$32</definedName>
    <definedName name="_xlnm.Print_Area" localSheetId="12">'T1.2_Quotation Data'!$A$1:$K$137</definedName>
    <definedName name="_xlnm.Print_Area" localSheetId="13">'T1.3_Conditions of Quote'!$A$1:$K$201</definedName>
    <definedName name="_xlnm.Print_Area" localSheetId="14">'T1.4_Annex to Notice and Invita'!$B$1:$K$35</definedName>
    <definedName name="_xlnm.Print_Area" localSheetId="15">'T2.1_List of Returnables'!$B$1:$L$93</definedName>
    <definedName name="_xlnm.Print_Area" localSheetId="26">'T2.10_Tax Compliance Status'!$B$1:$J$30</definedName>
    <definedName name="_xlnm.Print_Area" localSheetId="28">'T2.12_Application for Comp Com'!$B$1:$J$36</definedName>
    <definedName name="_xlnm.Print_Area" localSheetId="29">'T2.13_Contract Forms-Part 1'!$A$1:$S$29</definedName>
    <definedName name="_xlnm.Print_Area" localSheetId="30">'T2.14_Contract Forms-Part 2'!$A$1:$S$30</definedName>
    <definedName name="_xlnm.Print_Area" localSheetId="31">'T2.15_Bidders Disclosure (SBD4)'!$A$1:$L$6</definedName>
    <definedName name="_xlnm.Print_Area" localSheetId="32">'T2.16_OHSE plan'!$B$1:$C$145</definedName>
    <definedName name="_xlnm.Print_Area" localSheetId="33">'T2.17_Baseline Risk Ass'!$A$1:$F$10</definedName>
    <definedName name="_xlnm.Print_Area" localSheetId="34">'T2.18_Capacity of Bidder'!$A$1:$K$138</definedName>
    <definedName name="_xlnm.Print_Area" localSheetId="35">'T2.19_Functionality Criteria'!$A$2:$I$62</definedName>
    <definedName name="_xlnm.Print_Area" localSheetId="36">'T2.20_SBD 1'!$A$1:$R$63</definedName>
    <definedName name="_xlnm.Print_Area" localSheetId="17">'T2.3_Authority to sign Quote'!$A$1:$K$38</definedName>
    <definedName name="_xlnm.Print_Area" localSheetId="18">'T2.4_Financial Standing'!$A$1:$L$25</definedName>
    <definedName name="_xlnm.Print_Area" localSheetId="19">'T2.5_Equipment Schedules'!$A$2:$K$158</definedName>
    <definedName name="_xlnm.Print_Area" localSheetId="20">'T2.6_SHE Declaration'!$A$1:$L$29</definedName>
    <definedName name="_xlnm.Print_Area" localSheetId="21">'T2.7_ Site Inspec Meeting Cert'!$A$1:$K$38</definedName>
    <definedName name="_xlnm.Print_Area" localSheetId="22">'T2.8_Proof of UIF'!$B$1:$J$36</definedName>
    <definedName name="_xlnm.Print_Area" localSheetId="9">'Table of Contents'!$A$1:$I$86</definedName>
    <definedName name="_xlnm.Print_Area" localSheetId="50">WaverofLien!$B$2:$I$52</definedName>
    <definedName name="_xlnm.Print_Area" localSheetId="58">'Worker Monthly Payment upload'!$A$1:$K$26</definedName>
    <definedName name="_xlnm.Print_Area" localSheetId="59">'Worker Monthly Training form'!$A$1:$O$30</definedName>
    <definedName name="ProjectTitle" localSheetId="1">'Master Data'!$D$18</definedName>
    <definedName name="RAN" localSheetId="55">#REF!</definedName>
    <definedName name="RAN" localSheetId="61">#REF!</definedName>
    <definedName name="RAN" localSheetId="53">#REF!</definedName>
    <definedName name="RAN" localSheetId="52">#REF!</definedName>
    <definedName name="RAN" localSheetId="2">#REF!</definedName>
    <definedName name="RAN" localSheetId="54">#REF!</definedName>
    <definedName name="RAN" localSheetId="47">#REF!</definedName>
    <definedName name="RAN" localSheetId="49">#REF!</definedName>
    <definedName name="RAN" localSheetId="48">#REF!</definedName>
    <definedName name="RAN" localSheetId="31">#REF!</definedName>
    <definedName name="RAN" localSheetId="34">#REF!</definedName>
    <definedName name="RAN" localSheetId="35">#REF!</definedName>
    <definedName name="RAN" localSheetId="4">#REF!</definedName>
    <definedName name="RAN" localSheetId="50">#REF!</definedName>
    <definedName name="RAN">#REF!</definedName>
    <definedName name="Retention_Period" localSheetId="34">#REF!</definedName>
    <definedName name="Retention_Period">#REF!</definedName>
    <definedName name="RP" localSheetId="34">#REF!</definedName>
    <definedName name="RP">#REF!</definedName>
    <definedName name="Text01" localSheetId="40">'C2.2_Pricing Schedule'!$D$4</definedName>
    <definedName name="Text01" localSheetId="39">'C2_Pricing Data'!$D$4</definedName>
    <definedName name="Text11" localSheetId="1">'Master Data'!$E$45</definedName>
    <definedName name="Text12" localSheetId="1">'Master Data'!#REF!</definedName>
    <definedName name="Text121" localSheetId="34">'T2.18_Capacity of Bidder'!$J$4</definedName>
    <definedName name="Text123" localSheetId="34">'T2.18_Capacity of Bidder'!$D$5</definedName>
    <definedName name="Text126" localSheetId="34">'T2.18_Capacity of Bidder'!#REF!</definedName>
    <definedName name="Text127" localSheetId="34">'T2.18_Capacity of Bidder'!$J$5</definedName>
    <definedName name="Text129" localSheetId="10">'T1.1_Invitation to Quote'!$C$7</definedName>
    <definedName name="Text13" localSheetId="1">'Master Data'!$E$351</definedName>
    <definedName name="Text132" localSheetId="10">'T1.1_Invitation to Quote'!$N$12</definedName>
    <definedName name="Text14" localSheetId="1">'Master Data'!$E$352</definedName>
    <definedName name="Text15" localSheetId="1">'Master Data'!$E$354</definedName>
    <definedName name="Text16" localSheetId="1">'Master Data'!$E$375</definedName>
    <definedName name="Text17" localSheetId="1">'Master Data'!$E$386</definedName>
    <definedName name="Text18" localSheetId="1">'Master Data'!$E$50</definedName>
    <definedName name="Text19" localSheetId="1">'Master Data'!$E$51</definedName>
    <definedName name="Text2" localSheetId="1">'Master Data'!$E$208</definedName>
    <definedName name="Text20" localSheetId="1">'Master Data'!$D$312</definedName>
    <definedName name="Text219" localSheetId="10">'T1.1_Invitation to Quote'!$B$105</definedName>
    <definedName name="Text225" localSheetId="38">'C1.2_Contract Data'!$A$6</definedName>
    <definedName name="Text27" localSheetId="15">'T2.1_List of Returnables'!$C$4</definedName>
    <definedName name="Text283" localSheetId="34">'T2.18_Capacity of Bidder'!$A$11</definedName>
    <definedName name="Text284" localSheetId="10">'T1.1_Invitation to Quote'!#REF!</definedName>
    <definedName name="Text285" localSheetId="10">'T1.1_Invitation to Quote'!#REF!</definedName>
    <definedName name="Text286" localSheetId="34">'T2.18_Capacity of Bidder'!$A$14</definedName>
    <definedName name="Text287" localSheetId="10">'T1.1_Invitation to Quote'!#REF!</definedName>
    <definedName name="Text288" localSheetId="10">'T1.1_Invitation to Quote'!#REF!</definedName>
    <definedName name="Text289" localSheetId="10">'T1.1_Invitation to Quote'!#REF!</definedName>
    <definedName name="Text290" localSheetId="10">'T1.1_Invitation to Quote'!#REF!</definedName>
    <definedName name="Text291" localSheetId="34">'T2.18_Capacity of Bidder'!$G$12</definedName>
    <definedName name="Text292" localSheetId="34">'T2.18_Capacity of Bidder'!$G$11</definedName>
    <definedName name="Text293" localSheetId="34">'T2.18_Capacity of Bidder'!$H$11</definedName>
    <definedName name="Text294" localSheetId="34">'T2.18_Capacity of Bidder'!$H$12</definedName>
    <definedName name="Text295" localSheetId="34">'T2.18_Capacity of Bidder'!$H$13</definedName>
    <definedName name="Text296" localSheetId="34">'T2.18_Capacity of Bidder'!$H$14</definedName>
    <definedName name="Text299" localSheetId="34">'T2.18_Capacity of Bidder'!$K$14</definedName>
    <definedName name="Text3" localSheetId="1">'Master Data'!$E$210</definedName>
    <definedName name="Text300" localSheetId="34">'T2.18_Capacity of Bidder'!$K$13</definedName>
    <definedName name="Text301" localSheetId="34">'T2.18_Capacity of Bidder'!$K$12</definedName>
    <definedName name="Text302" localSheetId="34">'T2.18_Capacity of Bidder'!$K$11</definedName>
    <definedName name="Text303" localSheetId="34">'T2.18_Capacity of Bidder'!$A$37</definedName>
    <definedName name="Text308" localSheetId="34">'T2.18_Capacity of Bidder'!$E$37</definedName>
    <definedName name="Text313" localSheetId="34">'T2.18_Capacity of Bidder'!$H$37</definedName>
    <definedName name="Text34" localSheetId="15">'T2.1_List of Returnables'!$J$4</definedName>
    <definedName name="Text4" localSheetId="1">'Master Data'!$E$211</definedName>
    <definedName name="Text5" localSheetId="1">'Master Data'!$E$212</definedName>
    <definedName name="Text50" localSheetId="38">'C1.2_Contract Data'!$B$20</definedName>
    <definedName name="Text51" localSheetId="38">'C1.2_Contract Data'!$B$21</definedName>
    <definedName name="Text52" localSheetId="38">'C1.2_Contract Data'!$C$22</definedName>
    <definedName name="Text55" localSheetId="38">'C1.2_Contract Data'!$B$22</definedName>
    <definedName name="Text6" localSheetId="1">'Master Data'!$E$231</definedName>
    <definedName name="Text60" localSheetId="38">'C1.2_Contract Data'!$D$89</definedName>
    <definedName name="Text64" localSheetId="38">'C1.2_Contract Data'!#REF!</definedName>
    <definedName name="Text65" localSheetId="10">'T1.1_Invitation to Quote'!$J$116</definedName>
    <definedName name="Text66" localSheetId="10">'T1.1_Invitation to Quote'!$C$117</definedName>
    <definedName name="Text67" localSheetId="10">'T1.1_Invitation to Quote'!$J$117</definedName>
    <definedName name="Text68" localSheetId="10">'T1.1_Invitation to Quote'!$E$118</definedName>
    <definedName name="Text7" localSheetId="1">'Master Data'!#REF!</definedName>
    <definedName name="Text74" localSheetId="38">'C1.2_Contract Data'!#REF!</definedName>
    <definedName name="Text75" localSheetId="38">'C1.2_Contract Data'!$B$244</definedName>
    <definedName name="Text77" localSheetId="38">'C1.2_Contract Data'!$B$246</definedName>
    <definedName name="Text78" localSheetId="38">'C1.2_Contract Data'!#REF!</definedName>
    <definedName name="Text8" localSheetId="1">'Master Data'!#REF!</definedName>
    <definedName name="Text85" localSheetId="38">'C1.2_Contract Data'!#REF!</definedName>
    <definedName name="Text86" localSheetId="38">'C1.2_Contract Data'!#REF!</definedName>
    <definedName name="Text9" localSheetId="1">'Master Data'!#REF!</definedName>
    <definedName name="TOT" localSheetId="38">[6]ENTRY!$A$13</definedName>
    <definedName name="TOT" localSheetId="52">[7]ENTRY!$A$13</definedName>
    <definedName name="TOT" localSheetId="2">[7]ENTRY!$A$13</definedName>
    <definedName name="TOT" localSheetId="47">[8]ENTRY!$A$13</definedName>
    <definedName name="TOT" localSheetId="49">[8]ENTRY!$A$13</definedName>
    <definedName name="TOT" localSheetId="48">[7]ENTRY!$A$13</definedName>
    <definedName name="TOT" localSheetId="31">[7]ENTRY!$A$13</definedName>
    <definedName name="TOT" localSheetId="35">[8]ENTRY!$A$13</definedName>
    <definedName name="TOT" localSheetId="20">[7]ENTRY!$A$13</definedName>
    <definedName name="TOT" localSheetId="21">[7]ENTRY!$A$13</definedName>
    <definedName name="TOT">[7]ENTRY!$A$13</definedName>
    <definedName name="TOTT" localSheetId="55">[9]ENTRY!$A$13</definedName>
    <definedName name="TOTT" localSheetId="52">[10]ENTRY!$A$13</definedName>
    <definedName name="TOTT" localSheetId="2">[10]ENTRY!$A$13</definedName>
    <definedName name="TOTT" localSheetId="54">[9]ENTRY!$A$13</definedName>
    <definedName name="TOTT" localSheetId="47">[9]ENTRY!$A$13</definedName>
    <definedName name="TOTT" localSheetId="49">[10]ENTRY!$A$13</definedName>
    <definedName name="TOTT" localSheetId="48">[10]ENTRY!$A$13</definedName>
    <definedName name="TOTT" localSheetId="31">[10]ENTRY!$A$13</definedName>
    <definedName name="TOTT" localSheetId="34">[9]ENTRY!$A$13</definedName>
    <definedName name="TOTT" localSheetId="35">[10]ENTRY!$A$13</definedName>
    <definedName name="TOTT" localSheetId="4">[10]ENTRY!$A$13</definedName>
    <definedName name="TOTT" localSheetId="50">[9]ENTRY!$A$13</definedName>
    <definedName name="TOTT">[6]ENTRY!$A$13</definedName>
    <definedName name="ttt" localSheetId="55">#REF!</definedName>
    <definedName name="ttt" localSheetId="52">#REF!</definedName>
    <definedName name="ttt" localSheetId="54">#REF!</definedName>
    <definedName name="ttt" localSheetId="47">#REF!</definedName>
    <definedName name="ttt" localSheetId="34">#REF!</definedName>
    <definedName name="ttt" localSheetId="35">#REF!</definedName>
    <definedName name="ttt" localSheetId="50">#REF!</definedName>
    <definedName name="ttt">#REF!</definedName>
    <definedName name="Validity" localSheetId="1">'Master Data'!$D$14</definedName>
    <definedName name="WimsNo" localSheetId="1">'Master Data'!$D$13</definedName>
    <definedName name="ww" localSheetId="55">#REF!</definedName>
    <definedName name="ww" localSheetId="54">#REF!</definedName>
    <definedName name="ww" localSheetId="47">#REF!</definedName>
    <definedName name="ww" localSheetId="34">#REF!</definedName>
    <definedName name="ww" localSheetId="50">#REF!</definedName>
    <definedName name="ww">#REF!</definedName>
    <definedName name="www" localSheetId="55">#REF!</definedName>
    <definedName name="www" localSheetId="52">#REF!</definedName>
    <definedName name="www" localSheetId="54">#REF!</definedName>
    <definedName name="www" localSheetId="47">#REF!</definedName>
    <definedName name="www" localSheetId="34">#REF!</definedName>
    <definedName name="www" localSheetId="35">#REF!</definedName>
    <definedName name="www" localSheetId="50">#REF!</definedName>
    <definedName name="www">#REF!</definedName>
    <definedName name="x" localSheetId="55">#REF!</definedName>
    <definedName name="x" localSheetId="54">#REF!</definedName>
    <definedName name="x" localSheetId="47">#REF!</definedName>
    <definedName name="x" localSheetId="34">#REF!</definedName>
    <definedName name="x" localSheetId="35">#REF!</definedName>
    <definedName name="x" localSheetId="50">#REF!</definedName>
    <definedName name="x">#REF!</definedName>
    <definedName name="xx" localSheetId="55">#REF!</definedName>
    <definedName name="xx" localSheetId="52">#REF!</definedName>
    <definedName name="xx" localSheetId="2">#REF!</definedName>
    <definedName name="xx" localSheetId="54">#REF!</definedName>
    <definedName name="xx" localSheetId="47">#REF!</definedName>
    <definedName name="xx" localSheetId="34">#REF!</definedName>
    <definedName name="xx" localSheetId="35">#REF!</definedName>
    <definedName name="xx" localSheetId="50">#REF!</definedName>
    <definedName name="xx">[4]ENTRY!$A$13</definedName>
    <definedName name="xxx" localSheetId="55">[9]ENTRY!$A$13</definedName>
    <definedName name="xxx" localSheetId="54">[9]ENTRY!$A$13</definedName>
    <definedName name="xxx" localSheetId="47">[9]ENTRY!$A$13</definedName>
    <definedName name="xxx" localSheetId="34">[9]ENTRY!$A$13</definedName>
    <definedName name="xxx" localSheetId="50">[9]ENTRY!$A$13</definedName>
    <definedName name="xxx">[10]ENTRY!$A$13</definedName>
    <definedName name="ZNT30" localSheetId="38">[5]ENTRY!$A$13</definedName>
    <definedName name="ZNT30" localSheetId="52">[11]ENTRY!$A$13</definedName>
    <definedName name="ZNT30" localSheetId="2">[11]ENTRY!$A$13</definedName>
    <definedName name="ZNT30" localSheetId="47">[12]ENTRY!$A$13</definedName>
    <definedName name="ZNT30" localSheetId="49">[12]ENTRY!$A$13</definedName>
    <definedName name="ZNT30" localSheetId="48">[11]ENTRY!$A$13</definedName>
    <definedName name="ZNT30" localSheetId="31">[11]ENTRY!$A$13</definedName>
    <definedName name="ZNT30" localSheetId="35">[12]ENTRY!$A$13</definedName>
    <definedName name="ZNT30" localSheetId="20">[11]ENTRY!$A$13</definedName>
    <definedName name="ZNT30" localSheetId="21">[11]ENTRY!$A$13</definedName>
    <definedName name="ZNT30">[11]ENTRY!$A$13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96" i="2" l="1"/>
  <c r="C55" i="146" l="1"/>
  <c r="C56" i="146"/>
  <c r="C57" i="146"/>
  <c r="C58" i="146"/>
  <c r="C59" i="146"/>
  <c r="C60" i="146"/>
  <c r="C61" i="146"/>
  <c r="C54" i="146"/>
  <c r="H55" i="146" l="1"/>
  <c r="H56" i="146"/>
  <c r="H57" i="146"/>
  <c r="H58" i="146"/>
  <c r="H59" i="146"/>
  <c r="H60" i="146"/>
  <c r="H61" i="146"/>
  <c r="H54" i="146"/>
  <c r="C5" i="163"/>
  <c r="D25" i="166"/>
  <c r="E4" i="166"/>
  <c r="E3" i="166"/>
  <c r="E2" i="166"/>
  <c r="I37" i="4" l="1"/>
  <c r="I34" i="4"/>
  <c r="I33" i="4"/>
  <c r="C36" i="4"/>
  <c r="C41" i="63" s="1"/>
  <c r="C37" i="4"/>
  <c r="C42" i="63" s="1"/>
  <c r="H14" i="2" l="1"/>
  <c r="Q4" i="163" l="1"/>
  <c r="I4" i="163"/>
  <c r="C4" i="163"/>
  <c r="B9" i="146"/>
  <c r="C9" i="146"/>
  <c r="G9" i="146"/>
  <c r="I9" i="146"/>
  <c r="G10" i="146"/>
  <c r="I10" i="146"/>
  <c r="G11" i="146"/>
  <c r="I11" i="146"/>
  <c r="G12" i="146"/>
  <c r="I12" i="146"/>
  <c r="G13" i="146"/>
  <c r="I13" i="146"/>
  <c r="G14" i="146"/>
  <c r="I14" i="146"/>
  <c r="C89" i="140" l="1"/>
  <c r="C78" i="140"/>
  <c r="C74" i="140"/>
  <c r="C64" i="140"/>
  <c r="C60" i="140"/>
  <c r="C20" i="140"/>
  <c r="C50" i="140"/>
  <c r="E34" i="2" l="1"/>
  <c r="R1" i="153" l="1"/>
  <c r="B1" i="158"/>
  <c r="A1" i="139"/>
  <c r="B1" i="159"/>
  <c r="A1" i="138"/>
  <c r="B3" i="137"/>
  <c r="A3" i="146" l="1"/>
  <c r="D5" i="154" l="1"/>
  <c r="B10" i="157"/>
  <c r="I48" i="146" l="1"/>
  <c r="I47" i="146"/>
  <c r="I46" i="146"/>
  <c r="C46" i="146"/>
  <c r="B46" i="146"/>
  <c r="I45" i="146"/>
  <c r="I44" i="146"/>
  <c r="I43" i="146"/>
  <c r="I42" i="146"/>
  <c r="I41" i="146"/>
  <c r="I40" i="146"/>
  <c r="I39" i="146"/>
  <c r="I38" i="146"/>
  <c r="I37" i="146"/>
  <c r="I36" i="146"/>
  <c r="I35" i="146"/>
  <c r="I34" i="146"/>
  <c r="G45" i="146"/>
  <c r="G44" i="146"/>
  <c r="G43" i="146"/>
  <c r="C34" i="146"/>
  <c r="B34" i="146"/>
  <c r="I33" i="146"/>
  <c r="I32" i="146"/>
  <c r="I31" i="146"/>
  <c r="G33" i="146"/>
  <c r="G32" i="146"/>
  <c r="C31" i="146"/>
  <c r="B31" i="146"/>
  <c r="I30" i="146"/>
  <c r="I29" i="146"/>
  <c r="I28" i="146"/>
  <c r="I27" i="146"/>
  <c r="I26" i="146"/>
  <c r="I25" i="146"/>
  <c r="I24" i="146"/>
  <c r="I23" i="146"/>
  <c r="G30" i="146"/>
  <c r="G29" i="146"/>
  <c r="C23" i="146"/>
  <c r="B23" i="146"/>
  <c r="I22" i="146"/>
  <c r="I21" i="146"/>
  <c r="I20" i="146"/>
  <c r="I19" i="146"/>
  <c r="I18" i="146"/>
  <c r="I17" i="146"/>
  <c r="I16" i="146"/>
  <c r="I15" i="146"/>
  <c r="G21" i="146"/>
  <c r="G20" i="146"/>
  <c r="C15" i="146"/>
  <c r="B15" i="146"/>
  <c r="G141" i="2"/>
  <c r="G137" i="2"/>
  <c r="G128" i="2"/>
  <c r="G119" i="2"/>
  <c r="G112" i="2"/>
  <c r="D9" i="146" s="1"/>
  <c r="L7" i="29" l="1"/>
  <c r="M7" i="29"/>
  <c r="H118" i="111"/>
  <c r="G118" i="111"/>
  <c r="D39" i="3" l="1"/>
  <c r="C35" i="4"/>
  <c r="C40" i="63" s="1"/>
  <c r="J4" i="162"/>
  <c r="C4" i="162"/>
  <c r="C3" i="162"/>
  <c r="J5" i="162"/>
  <c r="D5" i="162"/>
  <c r="A59" i="27" l="1"/>
  <c r="A60" i="27"/>
  <c r="A61" i="27"/>
  <c r="A62" i="27"/>
  <c r="D82" i="4"/>
  <c r="B82" i="4"/>
  <c r="D81" i="4"/>
  <c r="B81" i="4"/>
  <c r="D80" i="4"/>
  <c r="B80" i="4"/>
  <c r="D79" i="4"/>
  <c r="B79" i="4"/>
  <c r="D76" i="4"/>
  <c r="B76" i="4"/>
  <c r="B74" i="4"/>
  <c r="B78" i="4"/>
  <c r="B77" i="4"/>
  <c r="B75" i="4"/>
  <c r="B71" i="4"/>
  <c r="B70" i="4"/>
  <c r="B72" i="4"/>
  <c r="B2" i="161"/>
  <c r="C33" i="4"/>
  <c r="C34" i="4"/>
  <c r="C39" i="63" s="1"/>
  <c r="B8" i="131"/>
  <c r="C8" i="159"/>
  <c r="C12" i="159"/>
  <c r="G13" i="157"/>
  <c r="B13" i="157"/>
  <c r="D5" i="155"/>
  <c r="K4" i="155"/>
  <c r="J3" i="154"/>
  <c r="AB4" i="153"/>
  <c r="A12" i="155"/>
  <c r="A13" i="155" s="1"/>
  <c r="A14" i="155" s="1"/>
  <c r="A15" i="155" s="1"/>
  <c r="A16" i="155" s="1"/>
  <c r="A17" i="155" s="1"/>
  <c r="A18" i="155" s="1"/>
  <c r="A19" i="155" s="1"/>
  <c r="A20" i="155" s="1"/>
  <c r="A21" i="155" s="1"/>
  <c r="A22" i="155" s="1"/>
  <c r="A23" i="155" s="1"/>
  <c r="A24" i="155" s="1"/>
  <c r="A25" i="155" s="1"/>
  <c r="A12" i="154"/>
  <c r="A13" i="154" s="1"/>
  <c r="A14" i="154" s="1"/>
  <c r="A15" i="154" s="1"/>
  <c r="A16" i="154" s="1"/>
  <c r="A17" i="154" s="1"/>
  <c r="A18" i="154" s="1"/>
  <c r="A19" i="154" s="1"/>
  <c r="A20" i="154" s="1"/>
  <c r="A11" i="153"/>
  <c r="A12" i="153" s="1"/>
  <c r="A13" i="153" s="1"/>
  <c r="A14" i="153" s="1"/>
  <c r="A15" i="153" s="1"/>
  <c r="A16" i="153" s="1"/>
  <c r="A17" i="153" s="1"/>
  <c r="A18" i="153" s="1"/>
  <c r="A19" i="153" s="1"/>
  <c r="D162" i="138" l="1"/>
  <c r="D161" i="138"/>
  <c r="D160" i="138"/>
  <c r="D159" i="138"/>
  <c r="D158" i="138"/>
  <c r="D153" i="138"/>
  <c r="D152" i="138"/>
  <c r="D151" i="138"/>
  <c r="D150" i="138"/>
  <c r="D149" i="138"/>
  <c r="D144" i="138"/>
  <c r="D143" i="138"/>
  <c r="D142" i="138"/>
  <c r="D137" i="138"/>
  <c r="D136" i="138"/>
  <c r="D135" i="138"/>
  <c r="D134" i="138"/>
  <c r="D133" i="138"/>
  <c r="D132" i="138"/>
  <c r="D131" i="138"/>
  <c r="D130" i="138"/>
  <c r="D129" i="138"/>
  <c r="D128" i="138"/>
  <c r="D127" i="138"/>
  <c r="D126" i="138"/>
  <c r="D121" i="138"/>
  <c r="D120" i="138"/>
  <c r="D119" i="138"/>
  <c r="D118" i="138"/>
  <c r="D113" i="138"/>
  <c r="D112" i="138"/>
  <c r="D107" i="138"/>
  <c r="D106" i="138"/>
  <c r="D105" i="138"/>
  <c r="D104" i="138"/>
  <c r="D103" i="138"/>
  <c r="D102" i="138"/>
  <c r="D101" i="138"/>
  <c r="D95" i="138"/>
  <c r="D94" i="138"/>
  <c r="D93" i="138"/>
  <c r="D92" i="138"/>
  <c r="D91" i="138"/>
  <c r="D90" i="138"/>
  <c r="D89" i="138"/>
  <c r="D88" i="138"/>
  <c r="D87" i="138"/>
  <c r="D86" i="138"/>
  <c r="D85" i="138"/>
  <c r="D79" i="138"/>
  <c r="D78" i="138"/>
  <c r="D77" i="138"/>
  <c r="D76" i="138"/>
  <c r="D75" i="138"/>
  <c r="D74" i="138"/>
  <c r="D73" i="138"/>
  <c r="D72" i="138"/>
  <c r="D71" i="138"/>
  <c r="D65" i="138"/>
  <c r="D64" i="138"/>
  <c r="D63" i="138"/>
  <c r="D62" i="138"/>
  <c r="D61" i="138"/>
  <c r="D60" i="138"/>
  <c r="D59" i="138"/>
  <c r="D53" i="138"/>
  <c r="D52" i="138"/>
  <c r="D51" i="138"/>
  <c r="D50" i="138"/>
  <c r="D49" i="138"/>
  <c r="D48" i="138"/>
  <c r="D47" i="138"/>
  <c r="D46" i="138"/>
  <c r="D45" i="138"/>
  <c r="D40" i="138"/>
  <c r="D39" i="138"/>
  <c r="D38" i="138"/>
  <c r="D37" i="138"/>
  <c r="D32" i="138"/>
  <c r="D31" i="138"/>
  <c r="D30" i="138"/>
  <c r="D29" i="138"/>
  <c r="D28" i="138"/>
  <c r="D27" i="138"/>
  <c r="D26" i="138"/>
  <c r="D25" i="138"/>
  <c r="D24" i="138"/>
  <c r="D23" i="138"/>
  <c r="D22" i="138"/>
  <c r="D21" i="138"/>
  <c r="D20" i="138"/>
  <c r="D15" i="138"/>
  <c r="D14" i="138"/>
  <c r="D13" i="138"/>
  <c r="D12" i="138"/>
  <c r="D11" i="138"/>
  <c r="D10" i="138"/>
  <c r="D9" i="138"/>
  <c r="I19" i="4" l="1"/>
  <c r="B93" i="65" l="1"/>
  <c r="B92" i="65"/>
  <c r="B91" i="65"/>
  <c r="B90" i="65"/>
  <c r="B89" i="65"/>
  <c r="B88" i="65"/>
  <c r="B87" i="65"/>
  <c r="B86" i="65"/>
  <c r="B85" i="65"/>
  <c r="B84" i="65"/>
  <c r="B83" i="65"/>
  <c r="B82" i="65"/>
  <c r="B81" i="65"/>
  <c r="B80" i="65"/>
  <c r="B79" i="65"/>
  <c r="B78" i="65"/>
  <c r="B77" i="65"/>
  <c r="B76" i="65"/>
  <c r="B75" i="65"/>
  <c r="B74" i="65"/>
  <c r="B73" i="65"/>
  <c r="B72" i="65"/>
  <c r="E33" i="2" l="1"/>
  <c r="D26" i="166" s="1"/>
  <c r="G48" i="146"/>
  <c r="G47" i="146"/>
  <c r="G46" i="146"/>
  <c r="D46" i="146"/>
  <c r="G42" i="146"/>
  <c r="G41" i="146"/>
  <c r="G40" i="146"/>
  <c r="G39" i="146"/>
  <c r="G38" i="146"/>
  <c r="G37" i="146"/>
  <c r="G36" i="146"/>
  <c r="G35" i="146"/>
  <c r="G34" i="146"/>
  <c r="D34" i="146"/>
  <c r="G31" i="146"/>
  <c r="D31" i="146"/>
  <c r="G28" i="146"/>
  <c r="G27" i="146"/>
  <c r="G26" i="146"/>
  <c r="G25" i="146"/>
  <c r="G24" i="146"/>
  <c r="G23" i="146"/>
  <c r="D23" i="146"/>
  <c r="G19" i="146"/>
  <c r="G18" i="146"/>
  <c r="G17" i="146"/>
  <c r="G16" i="146"/>
  <c r="G15" i="146"/>
  <c r="D15" i="146"/>
  <c r="K93" i="65" l="1"/>
  <c r="L93" i="65" s="1"/>
  <c r="K92" i="65"/>
  <c r="L92" i="65" s="1"/>
  <c r="K91" i="65"/>
  <c r="L91" i="65" s="1"/>
  <c r="K90" i="65"/>
  <c r="L90" i="65" s="1"/>
  <c r="K89" i="65"/>
  <c r="L89" i="65" s="1"/>
  <c r="K88" i="65"/>
  <c r="L88" i="65" s="1"/>
  <c r="K87" i="65"/>
  <c r="L87" i="65" s="1"/>
  <c r="K86" i="65"/>
  <c r="L86" i="65" s="1"/>
  <c r="K85" i="65"/>
  <c r="L85" i="65" s="1"/>
  <c r="K84" i="65"/>
  <c r="L84" i="65" s="1"/>
  <c r="K83" i="65"/>
  <c r="L83" i="65" s="1"/>
  <c r="K82" i="65"/>
  <c r="L82" i="65" s="1"/>
  <c r="K81" i="65"/>
  <c r="L81" i="65" s="1"/>
  <c r="K80" i="65"/>
  <c r="L80" i="65" s="1"/>
  <c r="K79" i="65"/>
  <c r="L79" i="65" s="1"/>
  <c r="K78" i="65"/>
  <c r="L78" i="65" s="1"/>
  <c r="K77" i="65"/>
  <c r="L77" i="65" s="1"/>
  <c r="K76" i="65"/>
  <c r="L76" i="65" s="1"/>
  <c r="K75" i="65"/>
  <c r="L75" i="65" s="1"/>
  <c r="K74" i="65"/>
  <c r="L74" i="65" s="1"/>
  <c r="K73" i="65"/>
  <c r="L73" i="65" s="1"/>
  <c r="K72" i="65"/>
  <c r="L72" i="65" s="1"/>
  <c r="K71" i="65"/>
  <c r="L71" i="65" s="1"/>
  <c r="K70" i="65"/>
  <c r="L70" i="65" s="1"/>
  <c r="K69" i="65"/>
  <c r="L69" i="65" s="1"/>
  <c r="K68" i="65"/>
  <c r="L68" i="65" s="1"/>
  <c r="K67" i="65"/>
  <c r="L67" i="65" s="1"/>
  <c r="K66" i="65"/>
  <c r="L66" i="65" s="1"/>
  <c r="K65" i="65"/>
  <c r="L65" i="65" s="1"/>
  <c r="K64" i="65"/>
  <c r="L64" i="65" s="1"/>
  <c r="C170" i="2"/>
  <c r="B71" i="65" s="1"/>
  <c r="C169" i="2"/>
  <c r="B70" i="65" s="1"/>
  <c r="C168" i="2"/>
  <c r="B69" i="65" s="1"/>
  <c r="C167" i="2"/>
  <c r="B68" i="65" s="1"/>
  <c r="C166" i="2"/>
  <c r="B67" i="65" s="1"/>
  <c r="C165" i="2"/>
  <c r="B66" i="65" s="1"/>
  <c r="C164" i="2"/>
  <c r="B65" i="65" s="1"/>
  <c r="C163" i="2"/>
  <c r="B64" i="65" s="1"/>
  <c r="E223" i="2"/>
  <c r="E227" i="2"/>
  <c r="E226" i="2"/>
  <c r="E225" i="2"/>
  <c r="I142" i="29" s="1"/>
  <c r="E224" i="2"/>
  <c r="E228" i="2"/>
  <c r="E222" i="2"/>
  <c r="I152" i="29" s="1"/>
  <c r="E220" i="2"/>
  <c r="D33" i="3" s="1"/>
  <c r="E3" i="136"/>
  <c r="B3" i="136"/>
  <c r="B2" i="136"/>
  <c r="A52" i="27"/>
  <c r="A53" i="27"/>
  <c r="A54" i="27"/>
  <c r="A55" i="27"/>
  <c r="A56" i="27"/>
  <c r="A57" i="27"/>
  <c r="A58" i="27"/>
  <c r="E3" i="141"/>
  <c r="J4" i="141"/>
  <c r="E4" i="141"/>
  <c r="I144" i="29" l="1"/>
  <c r="E36" i="137"/>
  <c r="E35" i="137"/>
  <c r="E34" i="137"/>
  <c r="E33" i="137"/>
  <c r="E32" i="137"/>
  <c r="D23" i="137"/>
  <c r="B108" i="137"/>
  <c r="D34" i="3"/>
  <c r="E221" i="2"/>
  <c r="G171" i="46" l="1"/>
  <c r="G170" i="46"/>
  <c r="G169" i="46"/>
  <c r="B104" i="29" s="1"/>
  <c r="G168" i="46"/>
  <c r="G167" i="46"/>
  <c r="G166" i="46"/>
  <c r="G165" i="46"/>
  <c r="G164" i="46"/>
  <c r="G163" i="46"/>
  <c r="G162" i="46"/>
  <c r="G160" i="46"/>
  <c r="G159" i="46"/>
  <c r="G157" i="46"/>
  <c r="G155" i="46"/>
  <c r="G153" i="46"/>
  <c r="G152" i="46"/>
  <c r="E43" i="2" l="1"/>
  <c r="I146" i="29" s="1"/>
  <c r="H529" i="2"/>
  <c r="C93" i="63"/>
  <c r="C66" i="63"/>
  <c r="C60" i="63"/>
  <c r="C55" i="63"/>
  <c r="C54" i="63"/>
  <c r="C38" i="63"/>
  <c r="H77" i="4"/>
  <c r="H76" i="4"/>
  <c r="H75" i="4"/>
  <c r="H74" i="4"/>
  <c r="D74" i="4"/>
  <c r="D75" i="63" s="1"/>
  <c r="D78" i="4"/>
  <c r="D74" i="63" s="1"/>
  <c r="B75" i="63"/>
  <c r="B74" i="63"/>
  <c r="E125" i="140"/>
  <c r="C110" i="140"/>
  <c r="C97" i="140"/>
  <c r="C84" i="140"/>
  <c r="C69" i="140"/>
  <c r="C55" i="140"/>
  <c r="E40" i="140"/>
  <c r="C40" i="140"/>
  <c r="C38" i="140"/>
  <c r="E31" i="140"/>
  <c r="C27" i="140"/>
  <c r="C3" i="140"/>
  <c r="D94" i="141"/>
  <c r="D93" i="141"/>
  <c r="D92" i="141"/>
  <c r="D91" i="141"/>
  <c r="D90" i="141"/>
  <c r="D64" i="141"/>
  <c r="D63" i="141"/>
  <c r="C64" i="141"/>
  <c r="C63" i="141"/>
  <c r="B20" i="141"/>
  <c r="B19" i="141"/>
  <c r="B16" i="141"/>
  <c r="B13" i="141"/>
  <c r="C23" i="144" l="1"/>
  <c r="A1" i="140"/>
  <c r="A1" i="144"/>
  <c r="D148" i="144"/>
  <c r="C154" i="144"/>
  <c r="C153" i="144"/>
  <c r="C152" i="144"/>
  <c r="C151" i="144"/>
  <c r="C150" i="144"/>
  <c r="C148" i="144"/>
  <c r="C147" i="144"/>
  <c r="C146" i="144"/>
  <c r="C145" i="144"/>
  <c r="C144" i="144"/>
  <c r="C132" i="144"/>
  <c r="D121" i="144"/>
  <c r="C119" i="144"/>
  <c r="C118" i="144"/>
  <c r="C117" i="144"/>
  <c r="C116" i="144"/>
  <c r="C115" i="144"/>
  <c r="C114" i="144"/>
  <c r="C112" i="144"/>
  <c r="D110" i="144"/>
  <c r="C110" i="144"/>
  <c r="C109" i="144"/>
  <c r="C108" i="144"/>
  <c r="C107" i="144"/>
  <c r="D104" i="144"/>
  <c r="C103" i="144"/>
  <c r="C97" i="144"/>
  <c r="C95" i="144"/>
  <c r="C93" i="144"/>
  <c r="D67" i="144"/>
  <c r="C67" i="144"/>
  <c r="C66" i="144"/>
  <c r="C64" i="144"/>
  <c r="D62" i="144"/>
  <c r="D58" i="144"/>
  <c r="C58" i="144"/>
  <c r="C54" i="144"/>
  <c r="D51" i="144"/>
  <c r="D43" i="144"/>
  <c r="C37" i="144"/>
  <c r="C30" i="144"/>
  <c r="D32" i="144"/>
  <c r="C32" i="144"/>
  <c r="C29" i="144"/>
  <c r="C27" i="144"/>
  <c r="D25" i="144"/>
  <c r="C25" i="144"/>
  <c r="C21" i="144"/>
  <c r="C20" i="144"/>
  <c r="C19" i="144"/>
  <c r="C18" i="144"/>
  <c r="C15" i="144"/>
  <c r="C13" i="144"/>
  <c r="C11" i="144"/>
  <c r="C10" i="144"/>
  <c r="C8" i="144"/>
  <c r="D11" i="144"/>
  <c r="C5" i="144"/>
  <c r="C162" i="144" l="1"/>
  <c r="C161" i="144"/>
  <c r="C158" i="144"/>
  <c r="C157" i="144"/>
  <c r="C156" i="144"/>
  <c r="C142" i="144"/>
  <c r="C140" i="144"/>
  <c r="C139" i="144"/>
  <c r="C137" i="144"/>
  <c r="C136" i="144"/>
  <c r="C133" i="144"/>
  <c r="C134" i="144"/>
  <c r="C131" i="144"/>
  <c r="C129" i="144"/>
  <c r="C127" i="144"/>
  <c r="C125" i="144"/>
  <c r="C124" i="144"/>
  <c r="C121" i="144"/>
  <c r="C120" i="144"/>
  <c r="C113" i="144"/>
  <c r="C106" i="144"/>
  <c r="C104" i="144"/>
  <c r="C102" i="144"/>
  <c r="C101" i="144"/>
  <c r="C100" i="144"/>
  <c r="C99" i="144"/>
  <c r="C98" i="144"/>
  <c r="C96" i="144"/>
  <c r="C94" i="144"/>
  <c r="C92" i="144"/>
  <c r="C90" i="144"/>
  <c r="C88" i="144"/>
  <c r="C86" i="144"/>
  <c r="D84" i="144"/>
  <c r="C84" i="144"/>
  <c r="C83" i="144"/>
  <c r="C79" i="144"/>
  <c r="C78" i="144"/>
  <c r="D76" i="144"/>
  <c r="C76" i="144"/>
  <c r="C72" i="144"/>
  <c r="C71" i="144"/>
  <c r="C69" i="144"/>
  <c r="C62" i="144"/>
  <c r="C61" i="144"/>
  <c r="D60" i="144"/>
  <c r="C60" i="144"/>
  <c r="C56" i="144"/>
  <c r="C51" i="144"/>
  <c r="C49" i="144"/>
  <c r="C47" i="144"/>
  <c r="C38" i="144"/>
  <c r="C43" i="144"/>
  <c r="C40" i="144"/>
  <c r="C45" i="144"/>
  <c r="D35" i="144"/>
  <c r="C35" i="144"/>
  <c r="C31" i="144"/>
  <c r="D77" i="4"/>
  <c r="D73" i="63" s="1"/>
  <c r="D75" i="4"/>
  <c r="D72" i="63" s="1"/>
  <c r="B73" i="63"/>
  <c r="B72" i="63"/>
  <c r="B73" i="4"/>
  <c r="B71" i="63" s="1"/>
  <c r="B70" i="63"/>
  <c r="B69" i="63"/>
  <c r="B68" i="63"/>
  <c r="B69" i="4"/>
  <c r="B67" i="63" s="1"/>
  <c r="H528" i="2"/>
  <c r="H526" i="2"/>
  <c r="E606" i="2"/>
  <c r="E608" i="2"/>
  <c r="E607" i="2"/>
  <c r="F591" i="2"/>
  <c r="H59" i="111"/>
  <c r="C59" i="111"/>
  <c r="B57" i="111"/>
  <c r="B56" i="111"/>
  <c r="B55" i="111"/>
  <c r="B52" i="111"/>
  <c r="B49" i="111"/>
  <c r="C47" i="111"/>
  <c r="H47" i="111"/>
  <c r="B46" i="111"/>
  <c r="B45" i="111"/>
  <c r="B44" i="111"/>
  <c r="B38" i="111"/>
  <c r="B41" i="111"/>
  <c r="G21" i="2"/>
  <c r="B30" i="111"/>
  <c r="B27" i="111"/>
  <c r="B26" i="111"/>
  <c r="B25" i="111"/>
  <c r="I72" i="4" l="1"/>
  <c r="D73" i="4"/>
  <c r="D71" i="63" s="1"/>
  <c r="D71" i="4"/>
  <c r="D70" i="63" s="1"/>
  <c r="D70" i="4"/>
  <c r="D69" i="63" s="1"/>
  <c r="D72" i="4"/>
  <c r="D68" i="63" s="1"/>
  <c r="I69" i="4"/>
  <c r="D69" i="4"/>
  <c r="D67" i="63" s="1"/>
  <c r="I62" i="4"/>
  <c r="C62" i="4"/>
  <c r="C63" i="63" s="1"/>
  <c r="C32" i="4"/>
  <c r="C37" i="63" s="1"/>
  <c r="C65" i="63"/>
  <c r="C62" i="63"/>
  <c r="C59" i="63"/>
  <c r="C58" i="63"/>
  <c r="C57" i="63"/>
  <c r="C53" i="63"/>
  <c r="C52" i="63"/>
  <c r="C21" i="63"/>
  <c r="C20" i="63"/>
  <c r="C19" i="63"/>
  <c r="C18" i="63"/>
  <c r="H538" i="2"/>
  <c r="H537" i="2"/>
  <c r="H536" i="2"/>
  <c r="H535" i="2"/>
  <c r="H534" i="2"/>
  <c r="H533" i="2"/>
  <c r="H532" i="2"/>
  <c r="H531" i="2"/>
  <c r="H530" i="2"/>
  <c r="H522" i="2"/>
  <c r="I32" i="4" l="1"/>
  <c r="B19" i="65"/>
  <c r="I31" i="4"/>
  <c r="I30" i="4"/>
  <c r="C31" i="4"/>
  <c r="C36" i="63" s="1"/>
  <c r="C30" i="4"/>
  <c r="C35" i="63" s="1"/>
  <c r="K9" i="65"/>
  <c r="B9" i="65"/>
  <c r="I18" i="4"/>
  <c r="C18" i="4"/>
  <c r="A51" i="27" l="1"/>
  <c r="A50" i="27"/>
  <c r="A49" i="27"/>
  <c r="K17" i="65"/>
  <c r="L17" i="65" s="1"/>
  <c r="K18" i="65"/>
  <c r="L18" i="65" s="1"/>
  <c r="I17" i="65"/>
  <c r="B17" i="65"/>
  <c r="I18" i="65"/>
  <c r="B18" i="65"/>
  <c r="J100" i="2"/>
  <c r="K433" i="2"/>
  <c r="H525" i="2"/>
  <c r="H524" i="2"/>
  <c r="H523" i="2"/>
  <c r="H521" i="2"/>
  <c r="H520" i="2"/>
  <c r="B105" i="29"/>
  <c r="C76" i="2"/>
  <c r="B10" i="65" s="1"/>
  <c r="I25" i="65"/>
  <c r="B25" i="65"/>
  <c r="I24" i="65"/>
  <c r="B24" i="65"/>
  <c r="I23" i="65"/>
  <c r="B23" i="65"/>
  <c r="I22" i="65"/>
  <c r="B22" i="65"/>
  <c r="I21" i="65"/>
  <c r="B21" i="65"/>
  <c r="I20" i="65"/>
  <c r="B20" i="65"/>
  <c r="B15" i="65"/>
  <c r="B14" i="65"/>
  <c r="B13" i="65"/>
  <c r="B12" i="65"/>
  <c r="C77" i="2" l="1"/>
  <c r="B11" i="65" s="1"/>
  <c r="K33" i="65"/>
  <c r="L33" i="65" s="1"/>
  <c r="B33" i="65"/>
  <c r="B122" i="111"/>
  <c r="C92" i="2"/>
  <c r="K34" i="65"/>
  <c r="L34" i="65" s="1"/>
  <c r="B34" i="65"/>
  <c r="K53" i="65"/>
  <c r="L53" i="65" s="1"/>
  <c r="I53" i="65"/>
  <c r="B53" i="65"/>
  <c r="K32" i="65"/>
  <c r="L32" i="65" s="1"/>
  <c r="B32" i="65"/>
  <c r="K48" i="65" l="1"/>
  <c r="L48" i="65" s="1"/>
  <c r="I48" i="65"/>
  <c r="B48" i="65"/>
  <c r="K59" i="65"/>
  <c r="L59" i="65" s="1"/>
  <c r="I59" i="65"/>
  <c r="B59" i="65"/>
  <c r="K58" i="65"/>
  <c r="L58" i="65" s="1"/>
  <c r="I58" i="65"/>
  <c r="B58" i="65"/>
  <c r="K57" i="65"/>
  <c r="L57" i="65" s="1"/>
  <c r="I57" i="65"/>
  <c r="B57" i="65"/>
  <c r="K56" i="65"/>
  <c r="L56" i="65" s="1"/>
  <c r="I56" i="65"/>
  <c r="B56" i="65"/>
  <c r="K55" i="65"/>
  <c r="L55" i="65" s="1"/>
  <c r="I55" i="65"/>
  <c r="B55" i="65"/>
  <c r="K54" i="65"/>
  <c r="L54" i="65" s="1"/>
  <c r="I54" i="65"/>
  <c r="B54" i="65"/>
  <c r="K88" i="2"/>
  <c r="K89" i="2"/>
  <c r="K81" i="2"/>
  <c r="I19" i="65"/>
  <c r="D29" i="2" l="1"/>
  <c r="F97" i="29" s="1"/>
  <c r="B3" i="132"/>
  <c r="B5" i="132" s="1"/>
  <c r="E10" i="132"/>
  <c r="E210" i="2" l="1"/>
  <c r="B33" i="111" s="1"/>
  <c r="E215" i="2"/>
  <c r="H36" i="111" s="1"/>
  <c r="E257" i="2"/>
  <c r="E211" i="2"/>
  <c r="B34" i="111" s="1"/>
  <c r="E212" i="2"/>
  <c r="B35" i="111" s="1"/>
  <c r="E213" i="2"/>
  <c r="C36" i="111" s="1"/>
  <c r="E256" i="2"/>
  <c r="B91" i="29"/>
  <c r="L66" i="29" l="1"/>
  <c r="L65" i="29"/>
  <c r="D73" i="2"/>
  <c r="I52" i="109"/>
  <c r="H52" i="109"/>
  <c r="B52" i="109"/>
  <c r="I51" i="109"/>
  <c r="H51" i="109"/>
  <c r="B51" i="109"/>
  <c r="I50" i="109"/>
  <c r="H50" i="109"/>
  <c r="B50" i="109"/>
  <c r="I49" i="109"/>
  <c r="H49" i="109"/>
  <c r="B49" i="109"/>
  <c r="I48" i="109"/>
  <c r="H48" i="109"/>
  <c r="B48" i="109"/>
  <c r="I47" i="109"/>
  <c r="H47" i="109"/>
  <c r="B47" i="109"/>
  <c r="I46" i="109"/>
  <c r="H46" i="109"/>
  <c r="B46" i="109"/>
  <c r="I45" i="109"/>
  <c r="H45" i="109"/>
  <c r="B45" i="109"/>
  <c r="I44" i="109"/>
  <c r="H44" i="109"/>
  <c r="B44" i="109"/>
  <c r="I43" i="109"/>
  <c r="H43" i="109"/>
  <c r="B43" i="109"/>
  <c r="I42" i="109"/>
  <c r="H42" i="109"/>
  <c r="B42" i="109"/>
  <c r="I41" i="109"/>
  <c r="H41" i="109"/>
  <c r="B41" i="109"/>
  <c r="I40" i="109"/>
  <c r="H40" i="109"/>
  <c r="B40" i="109"/>
  <c r="I39" i="109"/>
  <c r="H39" i="109"/>
  <c r="B39" i="109"/>
  <c r="I38" i="109"/>
  <c r="H38" i="109"/>
  <c r="B38" i="109"/>
  <c r="I37" i="109"/>
  <c r="H37" i="109"/>
  <c r="B37" i="109"/>
  <c r="I36" i="109"/>
  <c r="H36" i="109"/>
  <c r="B36" i="109"/>
  <c r="I35" i="109"/>
  <c r="H35" i="109"/>
  <c r="B35" i="109"/>
  <c r="I34" i="109"/>
  <c r="H34" i="109"/>
  <c r="B34" i="109"/>
  <c r="I33" i="109"/>
  <c r="H33" i="109"/>
  <c r="B33" i="109"/>
  <c r="I32" i="109"/>
  <c r="H32" i="109"/>
  <c r="B32" i="109"/>
  <c r="I31" i="109"/>
  <c r="H31" i="109"/>
  <c r="B31" i="109"/>
  <c r="I30" i="109"/>
  <c r="H30" i="109"/>
  <c r="B30" i="109"/>
  <c r="I29" i="109"/>
  <c r="H29" i="109"/>
  <c r="B29" i="109"/>
  <c r="I28" i="109"/>
  <c r="H28" i="109"/>
  <c r="B28" i="109"/>
  <c r="I27" i="109"/>
  <c r="H27" i="109"/>
  <c r="B27" i="109"/>
  <c r="I26" i="109"/>
  <c r="H26" i="109"/>
  <c r="B26" i="109"/>
  <c r="I25" i="109"/>
  <c r="H25" i="109"/>
  <c r="B25" i="109"/>
  <c r="I24" i="109"/>
  <c r="H24" i="109"/>
  <c r="B24" i="109"/>
  <c r="I23" i="109"/>
  <c r="H23" i="109"/>
  <c r="B23" i="109"/>
  <c r="I22" i="109"/>
  <c r="H22" i="109"/>
  <c r="B22" i="109"/>
  <c r="I21" i="109"/>
  <c r="H21" i="109"/>
  <c r="B21" i="109"/>
  <c r="I20" i="109"/>
  <c r="H20" i="109"/>
  <c r="B20" i="109"/>
  <c r="I19" i="109"/>
  <c r="H19" i="109"/>
  <c r="B19" i="109"/>
  <c r="I18" i="109"/>
  <c r="H18" i="109"/>
  <c r="B18" i="109"/>
  <c r="I17" i="109"/>
  <c r="H17" i="109"/>
  <c r="B17" i="109"/>
  <c r="I16" i="109"/>
  <c r="H16" i="109"/>
  <c r="B16" i="109"/>
  <c r="I15" i="109"/>
  <c r="H15" i="109"/>
  <c r="B15" i="109"/>
  <c r="I14" i="109"/>
  <c r="H14" i="109"/>
  <c r="B14" i="109"/>
  <c r="I13" i="109"/>
  <c r="H13" i="109"/>
  <c r="B13" i="109"/>
  <c r="I12" i="109"/>
  <c r="H12" i="109"/>
  <c r="B12" i="109"/>
  <c r="I11" i="109"/>
  <c r="H11" i="109"/>
  <c r="B11" i="109"/>
  <c r="I10" i="109"/>
  <c r="H10" i="109"/>
  <c r="B10" i="109"/>
  <c r="I9" i="109"/>
  <c r="H9" i="109"/>
  <c r="B9"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J12" i="109"/>
  <c r="J11" i="109"/>
  <c r="J10" i="109"/>
  <c r="J9" i="109"/>
  <c r="K52" i="109"/>
  <c r="K51" i="109"/>
  <c r="K50" i="109"/>
  <c r="K49" i="109"/>
  <c r="K48" i="109"/>
  <c r="K47" i="109"/>
  <c r="K46" i="109"/>
  <c r="K45" i="109"/>
  <c r="K44" i="109"/>
  <c r="K43" i="109"/>
  <c r="K42" i="109"/>
  <c r="K41" i="109"/>
  <c r="K40" i="109"/>
  <c r="K39" i="109"/>
  <c r="K38" i="109"/>
  <c r="K37" i="109"/>
  <c r="K36" i="109"/>
  <c r="K35" i="109"/>
  <c r="K34" i="109"/>
  <c r="K33" i="109"/>
  <c r="K32" i="109"/>
  <c r="K31" i="109"/>
  <c r="K30" i="109"/>
  <c r="K29" i="109"/>
  <c r="K28" i="109"/>
  <c r="K27" i="109"/>
  <c r="K26" i="109"/>
  <c r="K25" i="109"/>
  <c r="K24" i="109"/>
  <c r="K23" i="109"/>
  <c r="K22" i="109"/>
  <c r="K21" i="109"/>
  <c r="K20" i="109"/>
  <c r="K19" i="109"/>
  <c r="K18" i="109"/>
  <c r="K17" i="109"/>
  <c r="K16" i="109"/>
  <c r="K15" i="109"/>
  <c r="K14" i="109"/>
  <c r="K13" i="109"/>
  <c r="K12" i="109"/>
  <c r="K11" i="109"/>
  <c r="K10" i="109"/>
  <c r="I8" i="109"/>
  <c r="I7" i="109"/>
  <c r="J7" i="109"/>
  <c r="J8" i="109"/>
  <c r="A7" i="109"/>
  <c r="B436" i="2"/>
  <c r="B437" i="2" s="1"/>
  <c r="K9" i="109" l="1"/>
  <c r="A9" i="109"/>
  <c r="B438" i="2"/>
  <c r="A8" i="109"/>
  <c r="K8" i="109"/>
  <c r="K7" i="109"/>
  <c r="B7" i="130"/>
  <c r="B439" i="2" l="1"/>
  <c r="A10" i="109"/>
  <c r="I7" i="128"/>
  <c r="D7" i="128"/>
  <c r="D3" i="128"/>
  <c r="B440" i="2" l="1"/>
  <c r="A11" i="109"/>
  <c r="M54" i="109"/>
  <c r="A54" i="109" s="1"/>
  <c r="I7" i="90"/>
  <c r="D7" i="90"/>
  <c r="C139" i="111"/>
  <c r="C138" i="111"/>
  <c r="C137" i="111"/>
  <c r="C136" i="111"/>
  <c r="A5" i="111"/>
  <c r="K95" i="2"/>
  <c r="K94" i="2"/>
  <c r="N20" i="2"/>
  <c r="N18" i="2"/>
  <c r="N15" i="2"/>
  <c r="N13" i="2"/>
  <c r="N12" i="2"/>
  <c r="I159" i="111"/>
  <c r="D159" i="111"/>
  <c r="I158" i="111"/>
  <c r="D158" i="111"/>
  <c r="I157" i="111"/>
  <c r="D157" i="111"/>
  <c r="I153" i="111"/>
  <c r="D153" i="111"/>
  <c r="I152" i="111"/>
  <c r="D152" i="111"/>
  <c r="I151" i="111"/>
  <c r="D151" i="111"/>
  <c r="I147" i="111"/>
  <c r="D147" i="111"/>
  <c r="I146" i="111"/>
  <c r="D146" i="111"/>
  <c r="I145" i="111"/>
  <c r="D145" i="111"/>
  <c r="F412" i="2"/>
  <c r="K141" i="111" s="1"/>
  <c r="I142" i="111"/>
  <c r="I233" i="111" s="1"/>
  <c r="I141" i="111"/>
  <c r="C135" i="111"/>
  <c r="C134" i="111"/>
  <c r="C133" i="111"/>
  <c r="C132" i="111"/>
  <c r="C131" i="111"/>
  <c r="C130" i="111"/>
  <c r="C129" i="111"/>
  <c r="C128" i="111"/>
  <c r="C127" i="111"/>
  <c r="C126" i="111"/>
  <c r="C125" i="111"/>
  <c r="K123" i="111"/>
  <c r="I123" i="111"/>
  <c r="I121" i="111"/>
  <c r="I120" i="111"/>
  <c r="I107" i="111"/>
  <c r="I108" i="111"/>
  <c r="I105" i="111"/>
  <c r="I104" i="111"/>
  <c r="I110" i="111"/>
  <c r="I109" i="111"/>
  <c r="C79" i="111"/>
  <c r="J77" i="111"/>
  <c r="E62" i="111"/>
  <c r="D3" i="126"/>
  <c r="L3" i="126"/>
  <c r="D2" i="126"/>
  <c r="B101" i="63"/>
  <c r="B85" i="63"/>
  <c r="E3" i="123"/>
  <c r="G22" i="2" s="1"/>
  <c r="B8" i="17"/>
  <c r="G117" i="111"/>
  <c r="G116" i="111"/>
  <c r="G73" i="111"/>
  <c r="J74" i="111"/>
  <c r="C6" i="46"/>
  <c r="B34" i="17"/>
  <c r="I47" i="4"/>
  <c r="H196" i="2"/>
  <c r="J196" i="2" s="1"/>
  <c r="E38" i="3"/>
  <c r="E37" i="3"/>
  <c r="D36" i="3"/>
  <c r="D35" i="3"/>
  <c r="K63" i="2"/>
  <c r="I29" i="4"/>
  <c r="I28" i="4"/>
  <c r="I27" i="4"/>
  <c r="H22" i="111"/>
  <c r="C22" i="111"/>
  <c r="B21" i="111"/>
  <c r="B20" i="111"/>
  <c r="B19" i="111"/>
  <c r="B16" i="111"/>
  <c r="B98" i="63"/>
  <c r="B97" i="63"/>
  <c r="E129" i="29"/>
  <c r="E130" i="29"/>
  <c r="K129" i="29"/>
  <c r="K128" i="29"/>
  <c r="E128" i="29"/>
  <c r="E255" i="2"/>
  <c r="E253" i="2"/>
  <c r="E254" i="2"/>
  <c r="I48" i="4"/>
  <c r="I26" i="4"/>
  <c r="I25" i="4"/>
  <c r="I24" i="4"/>
  <c r="K67" i="2"/>
  <c r="K68" i="2"/>
  <c r="K69" i="2"/>
  <c r="K66" i="2"/>
  <c r="I23" i="4"/>
  <c r="I22" i="4"/>
  <c r="I21" i="4"/>
  <c r="I20" i="4"/>
  <c r="I7" i="122"/>
  <c r="D7" i="122"/>
  <c r="D3" i="122"/>
  <c r="I7" i="121"/>
  <c r="D7" i="121"/>
  <c r="D3" i="121"/>
  <c r="C5" i="120"/>
  <c r="I4" i="120"/>
  <c r="C4" i="120"/>
  <c r="C3" i="120"/>
  <c r="L3" i="119"/>
  <c r="D3" i="119"/>
  <c r="D2" i="119"/>
  <c r="K37" i="65"/>
  <c r="L37" i="65" s="1"/>
  <c r="B37" i="65"/>
  <c r="K60" i="2"/>
  <c r="K15" i="65"/>
  <c r="L15" i="65" s="1"/>
  <c r="C20" i="4"/>
  <c r="C25" i="63" s="1"/>
  <c r="B30" i="29"/>
  <c r="C30" i="29"/>
  <c r="C29" i="4"/>
  <c r="C34" i="63" s="1"/>
  <c r="C35" i="29"/>
  <c r="B35" i="29"/>
  <c r="C28" i="4"/>
  <c r="C33" i="63" s="1"/>
  <c r="C29" i="29"/>
  <c r="C32" i="29"/>
  <c r="C24" i="4"/>
  <c r="C29" i="63" s="1"/>
  <c r="C27" i="4"/>
  <c r="C32" i="63" s="1"/>
  <c r="C25" i="4"/>
  <c r="C30" i="63" s="1"/>
  <c r="H8" i="109"/>
  <c r="B8" i="109"/>
  <c r="H7" i="109"/>
  <c r="B7" i="109"/>
  <c r="C19" i="4"/>
  <c r="C24" i="63" s="1"/>
  <c r="C26" i="4"/>
  <c r="C31" i="63" s="1"/>
  <c r="I43" i="4"/>
  <c r="C43" i="4"/>
  <c r="C47" i="63" s="1"/>
  <c r="I42" i="4"/>
  <c r="C42" i="4"/>
  <c r="C46" i="63" s="1"/>
  <c r="C22" i="4"/>
  <c r="C27" i="63" s="1"/>
  <c r="C21" i="4"/>
  <c r="C26" i="63" s="1"/>
  <c r="A2" i="27"/>
  <c r="B28" i="17"/>
  <c r="B6" i="111"/>
  <c r="I7" i="114"/>
  <c r="D7" i="114"/>
  <c r="D3" i="114"/>
  <c r="B3" i="98"/>
  <c r="B4" i="98"/>
  <c r="I4" i="98"/>
  <c r="B33" i="98"/>
  <c r="B68" i="98"/>
  <c r="B99" i="98"/>
  <c r="B131" i="98"/>
  <c r="D3" i="90"/>
  <c r="B3" i="27"/>
  <c r="I3" i="27"/>
  <c r="A13" i="27"/>
  <c r="E13" i="27"/>
  <c r="A14" i="27"/>
  <c r="E14" i="27"/>
  <c r="A15" i="27"/>
  <c r="E15" i="27"/>
  <c r="A16" i="27"/>
  <c r="E16" i="27"/>
  <c r="A17" i="27"/>
  <c r="E17" i="27"/>
  <c r="A18" i="27"/>
  <c r="E18" i="27"/>
  <c r="A19" i="27"/>
  <c r="E19" i="27"/>
  <c r="A20" i="27"/>
  <c r="E20" i="27"/>
  <c r="A21" i="27"/>
  <c r="E21" i="27"/>
  <c r="A22" i="27"/>
  <c r="E22" i="27"/>
  <c r="A23" i="27"/>
  <c r="E23" i="27"/>
  <c r="A24" i="27"/>
  <c r="E24" i="27"/>
  <c r="A25" i="27"/>
  <c r="E25" i="27"/>
  <c r="A26" i="27"/>
  <c r="E26" i="27"/>
  <c r="A27" i="27"/>
  <c r="E27" i="27"/>
  <c r="A28" i="27"/>
  <c r="E28" i="27"/>
  <c r="A29" i="27"/>
  <c r="E29" i="27"/>
  <c r="A30" i="27"/>
  <c r="E30" i="27"/>
  <c r="A31" i="27"/>
  <c r="E31" i="27"/>
  <c r="A32" i="27"/>
  <c r="E32" i="27"/>
  <c r="A33" i="27"/>
  <c r="E33" i="27"/>
  <c r="A34" i="27"/>
  <c r="E34" i="27"/>
  <c r="A35" i="27"/>
  <c r="E35" i="27"/>
  <c r="A36" i="27"/>
  <c r="E36" i="27"/>
  <c r="A37" i="27"/>
  <c r="E37" i="27"/>
  <c r="A38" i="27"/>
  <c r="E38" i="27"/>
  <c r="A39" i="27"/>
  <c r="E39" i="27"/>
  <c r="A40" i="27"/>
  <c r="E40" i="27"/>
  <c r="A41" i="27"/>
  <c r="E41" i="27"/>
  <c r="A42" i="27"/>
  <c r="E42" i="27"/>
  <c r="A46" i="27"/>
  <c r="A47" i="27"/>
  <c r="A48" i="27"/>
  <c r="A63" i="27"/>
  <c r="A64" i="27"/>
  <c r="A65" i="27"/>
  <c r="A66" i="27"/>
  <c r="A67" i="27"/>
  <c r="E4" i="89"/>
  <c r="D4" i="26"/>
  <c r="D5" i="26"/>
  <c r="I5" i="26"/>
  <c r="C13" i="26"/>
  <c r="C15" i="26"/>
  <c r="D2" i="17"/>
  <c r="D3" i="17"/>
  <c r="J3" i="17"/>
  <c r="B10" i="17"/>
  <c r="B13" i="17"/>
  <c r="B19" i="17"/>
  <c r="B22" i="17"/>
  <c r="B39" i="17"/>
  <c r="B45" i="17"/>
  <c r="B50" i="17"/>
  <c r="B54" i="17"/>
  <c r="D3" i="109"/>
  <c r="D4" i="109"/>
  <c r="J4" i="109"/>
  <c r="D3" i="16"/>
  <c r="D4" i="16"/>
  <c r="J4" i="16"/>
  <c r="D3" i="93"/>
  <c r="D4" i="93"/>
  <c r="J4" i="93"/>
  <c r="A14" i="112"/>
  <c r="D18" i="112"/>
  <c r="B3" i="12"/>
  <c r="B7" i="12"/>
  <c r="D3" i="65"/>
  <c r="D4" i="65"/>
  <c r="K4" i="65"/>
  <c r="K10" i="65"/>
  <c r="L10" i="65" s="1"/>
  <c r="K11" i="65"/>
  <c r="L11" i="65" s="1"/>
  <c r="K12" i="65"/>
  <c r="L12" i="65" s="1"/>
  <c r="K13" i="65"/>
  <c r="L13" i="65" s="1"/>
  <c r="K14" i="65"/>
  <c r="L14" i="65" s="1"/>
  <c r="K19" i="65"/>
  <c r="L19" i="65" s="1"/>
  <c r="K20" i="65"/>
  <c r="L20" i="65" s="1"/>
  <c r="K21" i="65"/>
  <c r="L21" i="65" s="1"/>
  <c r="K22" i="65"/>
  <c r="L22" i="65" s="1"/>
  <c r="K23" i="65"/>
  <c r="L23" i="65" s="1"/>
  <c r="K24" i="65"/>
  <c r="L24" i="65" s="1"/>
  <c r="K25" i="65"/>
  <c r="L25" i="65" s="1"/>
  <c r="B30" i="65"/>
  <c r="K30" i="65"/>
  <c r="L30" i="65" s="1"/>
  <c r="B31" i="65"/>
  <c r="K31" i="65"/>
  <c r="L31" i="65" s="1"/>
  <c r="B35" i="65"/>
  <c r="K35" i="65"/>
  <c r="L35" i="65" s="1"/>
  <c r="B36" i="65"/>
  <c r="K36" i="65"/>
  <c r="L36" i="65" s="1"/>
  <c r="B16" i="65"/>
  <c r="K16" i="65"/>
  <c r="L16" i="65" s="1"/>
  <c r="B38" i="65"/>
  <c r="K38" i="65"/>
  <c r="L38" i="65" s="1"/>
  <c r="B39" i="65"/>
  <c r="K39" i="65"/>
  <c r="L39" i="65" s="1"/>
  <c r="B40" i="65"/>
  <c r="K40" i="65"/>
  <c r="L40" i="65" s="1"/>
  <c r="B45" i="65"/>
  <c r="I45" i="65"/>
  <c r="K45" i="65"/>
  <c r="L45" i="65" s="1"/>
  <c r="B46" i="65"/>
  <c r="I46" i="65"/>
  <c r="K46" i="65"/>
  <c r="L46" i="65" s="1"/>
  <c r="B47" i="65"/>
  <c r="I47" i="65"/>
  <c r="K47" i="65"/>
  <c r="L47" i="65" s="1"/>
  <c r="C2" i="63"/>
  <c r="C3" i="63"/>
  <c r="C5" i="63"/>
  <c r="J5" i="63"/>
  <c r="C6" i="63"/>
  <c r="J6" i="63"/>
  <c r="C49" i="63"/>
  <c r="E78" i="63"/>
  <c r="E79" i="63"/>
  <c r="E80" i="63"/>
  <c r="E81" i="63"/>
  <c r="E82" i="63"/>
  <c r="E83" i="63"/>
  <c r="E90" i="63"/>
  <c r="E91" i="63"/>
  <c r="C111" i="63"/>
  <c r="C120" i="63"/>
  <c r="C3" i="75"/>
  <c r="C4" i="75"/>
  <c r="I4" i="75"/>
  <c r="E6" i="29"/>
  <c r="E7" i="29"/>
  <c r="E9" i="29"/>
  <c r="L9" i="29"/>
  <c r="E10" i="29"/>
  <c r="L10" i="29"/>
  <c r="B15" i="29"/>
  <c r="B28" i="29"/>
  <c r="B29" i="29"/>
  <c r="B31" i="29"/>
  <c r="C31" i="29"/>
  <c r="B32" i="29"/>
  <c r="B33" i="29"/>
  <c r="C33" i="29"/>
  <c r="B34" i="29"/>
  <c r="C34" i="29"/>
  <c r="B36" i="29"/>
  <c r="C36" i="29"/>
  <c r="B37" i="29"/>
  <c r="C37" i="29"/>
  <c r="B38" i="29"/>
  <c r="C38" i="29"/>
  <c r="B39" i="29"/>
  <c r="C39" i="29"/>
  <c r="B110" i="29"/>
  <c r="C111" i="29"/>
  <c r="E116" i="29"/>
  <c r="K116" i="29"/>
  <c r="E117" i="29"/>
  <c r="K117" i="29"/>
  <c r="E118" i="29"/>
  <c r="E122" i="29"/>
  <c r="K122" i="29"/>
  <c r="E123" i="29"/>
  <c r="K123" i="29"/>
  <c r="E124" i="29"/>
  <c r="A1" i="4"/>
  <c r="C11" i="4"/>
  <c r="C23" i="4"/>
  <c r="C28" i="63" s="1"/>
  <c r="I54" i="4"/>
  <c r="A3" i="3"/>
  <c r="A22" i="3"/>
  <c r="A25" i="3"/>
  <c r="B34" i="3"/>
  <c r="B35" i="3"/>
  <c r="B36" i="3"/>
  <c r="B37" i="3"/>
  <c r="K59" i="2"/>
  <c r="K76" i="2"/>
  <c r="K77" i="2"/>
  <c r="K78" i="2"/>
  <c r="K79" i="2"/>
  <c r="K80" i="2"/>
  <c r="K82" i="2"/>
  <c r="K83" i="2"/>
  <c r="K84" i="2"/>
  <c r="K85" i="2"/>
  <c r="K86" i="2"/>
  <c r="K91" i="2"/>
  <c r="K92" i="2"/>
  <c r="K98" i="2"/>
  <c r="K99" i="2"/>
  <c r="K100" i="2"/>
  <c r="K101" i="2"/>
  <c r="K103" i="2"/>
  <c r="K104" i="2"/>
  <c r="K105" i="2"/>
  <c r="K106" i="2"/>
  <c r="K107" i="2"/>
  <c r="K108" i="2"/>
  <c r="K109" i="2"/>
  <c r="H309" i="2"/>
  <c r="H312" i="2"/>
  <c r="B83" i="46" s="1"/>
  <c r="K320" i="2"/>
  <c r="K339" i="2"/>
  <c r="K343" i="2"/>
  <c r="B1" i="46"/>
  <c r="C30" i="46"/>
  <c r="B62" i="29" s="1"/>
  <c r="C63" i="46"/>
  <c r="B109" i="29" s="1"/>
  <c r="I62" i="29" l="1"/>
  <c r="B441" i="2"/>
  <c r="A12" i="109"/>
  <c r="K53" i="109"/>
  <c r="D22" i="2"/>
  <c r="B86" i="63" s="1"/>
  <c r="L67" i="29"/>
  <c r="C138" i="137" l="1"/>
  <c r="B442" i="2"/>
  <c r="A13" i="109"/>
  <c r="K54" i="109"/>
  <c r="K55" i="109" s="1"/>
  <c r="K56" i="109" s="1"/>
  <c r="K57" i="109" s="1"/>
  <c r="C21" i="29"/>
  <c r="D26" i="29"/>
  <c r="D25" i="29"/>
  <c r="B12" i="29"/>
  <c r="B443" i="2" l="1"/>
  <c r="A14" i="109"/>
  <c r="B444" i="2" l="1"/>
  <c r="A15" i="109"/>
  <c r="B445" i="2" l="1"/>
  <c r="A16" i="109"/>
  <c r="B446" i="2" l="1"/>
  <c r="A17" i="109"/>
  <c r="B447" i="2" l="1"/>
  <c r="A18" i="109"/>
  <c r="B448" i="2" l="1"/>
  <c r="A19" i="109"/>
  <c r="B449" i="2" l="1"/>
  <c r="A20" i="109"/>
  <c r="B450" i="2" l="1"/>
  <c r="A21" i="109"/>
  <c r="B451" i="2" l="1"/>
  <c r="A22" i="109"/>
  <c r="B452" i="2" l="1"/>
  <c r="A23" i="109"/>
  <c r="B453" i="2" l="1"/>
  <c r="A24" i="109"/>
  <c r="B454" i="2" l="1"/>
  <c r="A25" i="109"/>
  <c r="B455" i="2" l="1"/>
  <c r="A26" i="109"/>
  <c r="B456" i="2" l="1"/>
  <c r="A27" i="109"/>
  <c r="B457" i="2" l="1"/>
  <c r="A28" i="109"/>
  <c r="B458" i="2" l="1"/>
  <c r="A29" i="109"/>
  <c r="B459" i="2" l="1"/>
  <c r="A30" i="109"/>
  <c r="B460" i="2" l="1"/>
  <c r="A31" i="109"/>
  <c r="B461" i="2" l="1"/>
  <c r="A32" i="109"/>
  <c r="B462" i="2" l="1"/>
  <c r="A33" i="109"/>
  <c r="B463" i="2" l="1"/>
  <c r="A34" i="109"/>
  <c r="B464" i="2" l="1"/>
  <c r="A35" i="109"/>
  <c r="B465" i="2" l="1"/>
  <c r="A36" i="109"/>
  <c r="B466" i="2" l="1"/>
  <c r="A37" i="109"/>
  <c r="B467" i="2" l="1"/>
  <c r="A38" i="109"/>
  <c r="B468" i="2" l="1"/>
  <c r="A39" i="109"/>
  <c r="B469" i="2" l="1"/>
  <c r="A40" i="109"/>
  <c r="B470" i="2" l="1"/>
  <c r="A41" i="109"/>
  <c r="B471" i="2" l="1"/>
  <c r="A42" i="109"/>
  <c r="B472" i="2" l="1"/>
  <c r="A43" i="109"/>
  <c r="B473" i="2" l="1"/>
  <c r="A44" i="109"/>
  <c r="B474" i="2" l="1"/>
  <c r="A45" i="109"/>
  <c r="B475" i="2" l="1"/>
  <c r="A46" i="109"/>
  <c r="B476" i="2" l="1"/>
  <c r="A47" i="109"/>
  <c r="B477" i="2" l="1"/>
  <c r="A48" i="109"/>
  <c r="B478" i="2" l="1"/>
  <c r="A49" i="109"/>
  <c r="B479" i="2" l="1"/>
  <c r="A50" i="109"/>
  <c r="B480" i="2" l="1"/>
  <c r="A52" i="109" s="1"/>
  <c r="A51" i="109"/>
</calcChain>
</file>

<file path=xl/sharedStrings.xml><?xml version="1.0" encoding="utf-8"?>
<sst xmlns="http://schemas.openxmlformats.org/spreadsheetml/2006/main" count="7349" uniqueCount="4327">
  <si>
    <t>Physical Address</t>
  </si>
  <si>
    <t>Town</t>
  </si>
  <si>
    <t>Code</t>
  </si>
  <si>
    <t>Principal Agent</t>
  </si>
  <si>
    <t>Postal Address</t>
  </si>
  <si>
    <t>Specific requirements must be described in clause 12.1 of the Schedule of Variables, Section B, JBCC Preliminaries</t>
  </si>
  <si>
    <t>Any additional site information such as location, improvements on site, adjacent buildings, environmental issues, etc. must be described in detail herein.</t>
  </si>
  <si>
    <t>Harmonic Distortion Reduction</t>
  </si>
  <si>
    <t>Operating Temperature</t>
  </si>
  <si>
    <t>Range of Protection – Lightning Strike</t>
  </si>
  <si>
    <t>Maximum current, cooling mode</t>
  </si>
  <si>
    <t>Agent</t>
  </si>
  <si>
    <t>Capacity</t>
  </si>
  <si>
    <t>Insurance Contractor</t>
  </si>
  <si>
    <t>minimum value of contract sum plus 10%</t>
  </si>
  <si>
    <t>indicated sum</t>
  </si>
  <si>
    <t>communicate the existence of problems of HIV and be able to outline the consequences of transmission of HIV to or from the local community;</t>
  </si>
  <si>
    <t>recall and communicate the mode of HIV transmission and preventative measures including the proper use of the condom.</t>
  </si>
  <si>
    <t>Reporting</t>
  </si>
  <si>
    <t xml:space="preserve">5.3.1 </t>
  </si>
  <si>
    <t>5.3.2</t>
  </si>
  <si>
    <t>ANNEX A: ITEMS WHICH MAY NEED TO BE CONSIDERED WHEN PREPARING THE SCOPE OF WORK FOR A PARTICULAR PROJECT.</t>
  </si>
  <si>
    <t>(Normative)</t>
  </si>
  <si>
    <t>The scope of work prepared in accordance with the provisions of Annex D of SANS 10403 (The formatting and compilation of procurement documents) for a specific project should commence with a description of the works and thereafter describe items relating t</t>
  </si>
  <si>
    <t>Example</t>
  </si>
  <si>
    <t>Health and Safety</t>
  </si>
  <si>
    <t>Describe nature of ground, surface conditions, water table as visible in test holes, and other indisputable facts that may affect construction. Provide available data and information.</t>
  </si>
  <si>
    <t>DRAWING NO</t>
  </si>
  <si>
    <t>DESCRIPTION</t>
  </si>
  <si>
    <t>OFFER</t>
  </si>
  <si>
    <t>engage a qualified service provider as described in the scope of works to conduct an HIV Awareness Programme which is structured to achieve the outcomes stated in 5.2.3 for contract workers as soon as a construction workers camp is established and populated or, where no such camp is established, within two weeks of the commencement of a significant portion of the works and at subsequent intervals, if any, provided for in the scope of works; and</t>
  </si>
  <si>
    <t>Starter Motor Type and Voltage</t>
  </si>
  <si>
    <t>Standard  Compliance</t>
  </si>
  <si>
    <t>Manufacturer</t>
  </si>
  <si>
    <t>Model</t>
  </si>
  <si>
    <t>RETURNABLES</t>
  </si>
  <si>
    <t>Closing date:</t>
  </si>
  <si>
    <t>Closing time:</t>
  </si>
  <si>
    <t xml:space="preserve">Validity period: </t>
  </si>
  <si>
    <t>JBCC Series 2000 - January 2001 Preliminaries</t>
  </si>
  <si>
    <t>PART C3:       SCOPE OF WORKS</t>
  </si>
  <si>
    <r>
      <t xml:space="preserve">The contact </t>
    </r>
    <r>
      <rPr>
        <sz val="10"/>
        <color indexed="8"/>
        <rFont val="Arial"/>
        <family val="2"/>
      </rPr>
      <t xml:space="preserve">particulars </t>
    </r>
    <r>
      <rPr>
        <i/>
        <sz val="9"/>
        <color indexed="8"/>
        <rFont val="Verdana"/>
        <family val="2"/>
      </rPr>
      <t xml:space="preserve">of qualified service </t>
    </r>
    <r>
      <rPr>
        <sz val="10"/>
        <color indexed="8"/>
        <rFont val="Arial"/>
        <family val="2"/>
      </rPr>
      <t xml:space="preserve">providers (see 5.2.1a) are as follows: </t>
    </r>
    <r>
      <rPr>
        <u/>
        <sz val="10"/>
        <color indexed="8"/>
        <rFont val="Arial"/>
        <family val="2"/>
      </rPr>
      <t xml:space="preserve">Name </t>
    </r>
    <r>
      <rPr>
        <sz val="10"/>
        <color indexed="8"/>
        <rFont val="Arial"/>
        <family val="2"/>
      </rPr>
      <t xml:space="preserve">Tel Fax </t>
    </r>
    <r>
      <rPr>
        <u/>
        <sz val="10"/>
        <color indexed="8"/>
        <rFont val="Arial"/>
        <family val="2"/>
      </rPr>
      <t>email</t>
    </r>
  </si>
  <si>
    <t>EQUIPMENT SCHEDULES</t>
  </si>
  <si>
    <t>TECHNICAL DATA: STANDBY PLANT</t>
  </si>
  <si>
    <t>Manufacturer:</t>
  </si>
  <si>
    <t>Model number:</t>
  </si>
  <si>
    <t>Serial number:</t>
  </si>
  <si>
    <t>Voltage</t>
  </si>
  <si>
    <t>KVA</t>
  </si>
  <si>
    <t>Frequency</t>
  </si>
  <si>
    <t>RPM</t>
  </si>
  <si>
    <t>Cylinder/stroke</t>
  </si>
  <si>
    <t>Fuel capacity and consumption</t>
  </si>
  <si>
    <t>Sound pressure level</t>
  </si>
  <si>
    <t>Condenser air flow rate</t>
  </si>
  <si>
    <t>Attenuation type</t>
  </si>
  <si>
    <t>Battery Type</t>
  </si>
  <si>
    <t>AMF Change Over Panel Type</t>
  </si>
  <si>
    <t>Pro-forma reporting format in terms of the SPECIFICATION FOR HIV/AIDS AWARENESS</t>
  </si>
  <si>
    <t>1.   Distribution of condoms (briefly describe where and how condoms are distributed).</t>
  </si>
  <si>
    <t>2.   Posters / pamphlets (briefly describe where posters were placed / how pamphlets were distributed).</t>
  </si>
  <si>
    <t>5.   HIV awareness programme (briefly describe action).</t>
  </si>
  <si>
    <t>3.   Voluntary  testing (briefly describe the actions taken / information provided to promote testing).</t>
  </si>
  <si>
    <t>6.   Schedule of construction workers exposed to the HIV awareness programme.</t>
  </si>
  <si>
    <t>I hereby declare the above to be a true reflection of actions taken to ensure compliance with the specification.</t>
  </si>
  <si>
    <t>Name:</t>
  </si>
  <si>
    <r>
      <t xml:space="preserve">Identity </t>
    </r>
    <r>
      <rPr>
        <sz val="10"/>
        <color indexed="8"/>
        <rFont val="Arial"/>
        <family val="2"/>
      </rPr>
      <t>number</t>
    </r>
  </si>
  <si>
    <r>
      <t xml:space="preserve">Trade / </t>
    </r>
    <r>
      <rPr>
        <u/>
        <sz val="10"/>
        <color indexed="8"/>
        <rFont val="Arial"/>
        <family val="2"/>
      </rPr>
      <t>occupation</t>
    </r>
  </si>
  <si>
    <r>
      <t xml:space="preserve">Name of </t>
    </r>
    <r>
      <rPr>
        <u/>
        <sz val="10"/>
        <color indexed="8"/>
        <rFont val="Arial"/>
        <family val="2"/>
      </rPr>
      <t>employer</t>
    </r>
  </si>
  <si>
    <r>
      <t>JBCC</t>
    </r>
    <r>
      <rPr>
        <sz val="9"/>
        <rFont val="Arial"/>
        <family val="2"/>
      </rPr>
      <t xml:space="preserve"> Engineering General Conditions are to be included in the </t>
    </r>
    <r>
      <rPr>
        <b/>
        <sz val="9"/>
        <rFont val="Arial"/>
        <family val="2"/>
      </rPr>
      <t xml:space="preserve">contract documents: </t>
    </r>
    <r>
      <rPr>
        <sz val="9"/>
        <rFont val="Arial"/>
        <family val="2"/>
      </rPr>
      <t xml:space="preserve">             </t>
    </r>
    <r>
      <rPr>
        <b/>
        <sz val="9"/>
        <rFont val="Arial"/>
        <family val="2"/>
      </rPr>
      <t xml:space="preserve">                                                                                                                                                     </t>
    </r>
  </si>
  <si>
    <t>Company registration number</t>
  </si>
  <si>
    <t>Name</t>
  </si>
  <si>
    <t>Price Preference Ratio</t>
  </si>
  <si>
    <t>[Name of town]</t>
  </si>
  <si>
    <t>[Code]</t>
  </si>
  <si>
    <t>[Identify Agent's Service, eg. Engineer]</t>
  </si>
  <si>
    <t>Lump Sum</t>
  </si>
  <si>
    <t>[Telephone Number including Area Code]</t>
  </si>
  <si>
    <t>[Fax Number including Area Code]</t>
  </si>
  <si>
    <t>Telephone number of Agent</t>
  </si>
  <si>
    <t>Brochure enclosed</t>
  </si>
  <si>
    <t>Yes/No</t>
  </si>
  <si>
    <t>Dimension /Size</t>
  </si>
  <si>
    <t>Resolution</t>
  </si>
  <si>
    <t>Zoom ranges</t>
  </si>
  <si>
    <t>External Radiation Levels</t>
  </si>
  <si>
    <t>Standard Compliance</t>
  </si>
  <si>
    <t>Electrical nominal voltage</t>
  </si>
  <si>
    <t>V</t>
  </si>
  <si>
    <t>Monitor Type and size</t>
  </si>
  <si>
    <t>Telephone no of Agent</t>
  </si>
  <si>
    <t>Timer mode</t>
  </si>
  <si>
    <t>No of sequential settings per time switch</t>
  </si>
  <si>
    <t>No of N/O and N/C contacts per setting</t>
  </si>
  <si>
    <t>Adjustable time lapse between settings</t>
  </si>
  <si>
    <t>Operating voltage</t>
  </si>
  <si>
    <t>Operating current</t>
  </si>
  <si>
    <t>TURNSTILE</t>
  </si>
  <si>
    <t>Size</t>
  </si>
  <si>
    <t>Range</t>
  </si>
  <si>
    <t>Battery Back Up Time</t>
  </si>
  <si>
    <t>Finish</t>
  </si>
  <si>
    <t>Panel thickness</t>
  </si>
  <si>
    <t>Load</t>
  </si>
  <si>
    <t>Stops</t>
  </si>
  <si>
    <t>Car Size</t>
  </si>
  <si>
    <t>Door Opening</t>
  </si>
  <si>
    <t>Door Type</t>
  </si>
  <si>
    <t>Speed</t>
  </si>
  <si>
    <t>Type of Drive</t>
  </si>
  <si>
    <t>Speed Control</t>
  </si>
  <si>
    <t>Type of Car and Landing Buttons</t>
  </si>
  <si>
    <t>Type of Landing Door Frames</t>
  </si>
  <si>
    <t>Type of Door</t>
  </si>
  <si>
    <t>Internal Finishes</t>
  </si>
  <si>
    <t>Pit</t>
  </si>
  <si>
    <t>Head Room</t>
  </si>
  <si>
    <t>Method of joining panels</t>
  </si>
  <si>
    <t>Floor construction</t>
  </si>
  <si>
    <t>TECHNICAL DATA:  AIR-CONDITIONING AND VENTILATION INSTALLATION</t>
  </si>
  <si>
    <t>Area:</t>
  </si>
  <si>
    <t>WCPU</t>
  </si>
  <si>
    <t>Cooling Tower</t>
  </si>
  <si>
    <t>Starting amps</t>
  </si>
  <si>
    <t>A</t>
  </si>
  <si>
    <t>Running amps</t>
  </si>
  <si>
    <t>System supply gauge pressure</t>
  </si>
  <si>
    <t>kPA</t>
  </si>
  <si>
    <t>System return gauge pressure</t>
  </si>
  <si>
    <t>Condenser water inlet temperature</t>
  </si>
  <si>
    <t>°C</t>
  </si>
  <si>
    <t>Condenser water outlet temperature</t>
  </si>
  <si>
    <t>Condenser water flow rate</t>
  </si>
  <si>
    <t>l/s</t>
  </si>
  <si>
    <t>Blower unit air inlet temperature</t>
  </si>
  <si>
    <t>Blower unit air outlet temperature</t>
  </si>
  <si>
    <t>Blower unit air flow rate</t>
  </si>
  <si>
    <t>m³/s</t>
  </si>
  <si>
    <t>Conditioned room air temperature after 1 hour, Design</t>
  </si>
  <si>
    <t>Number of pages issued</t>
  </si>
  <si>
    <t>Returnable document</t>
  </si>
  <si>
    <t>______________________________________________________________________________________</t>
  </si>
  <si>
    <t>ANNEXURES</t>
  </si>
  <si>
    <t>C4.1</t>
  </si>
  <si>
    <t>NEW</t>
  </si>
  <si>
    <t>CONTRACTING AND OTHER PARTIES</t>
  </si>
  <si>
    <t>Employer:</t>
  </si>
  <si>
    <t>Postal address:</t>
  </si>
  <si>
    <t>Physical address:</t>
  </si>
  <si>
    <t xml:space="preserve">           </t>
  </si>
  <si>
    <t xml:space="preserve">Principal Agent:  </t>
  </si>
  <si>
    <t>Site Inspection</t>
  </si>
  <si>
    <t>Compulsory</t>
  </si>
  <si>
    <r>
      <t> </t>
    </r>
    <r>
      <rPr>
        <b/>
        <sz val="12"/>
        <rFont val="Arial"/>
        <family val="2"/>
      </rPr>
      <t xml:space="preserve">2. </t>
    </r>
  </si>
  <si>
    <t>PART T2:    RETURNABLE DOCUMENTS</t>
  </si>
  <si>
    <t xml:space="preserve"> 3. </t>
  </si>
  <si>
    <t>PART C1:      AGREEMENT AND CONTRACT DATA</t>
  </si>
  <si>
    <t>PART C2:       PRICING DATA</t>
  </si>
  <si>
    <t xml:space="preserve"> 4. </t>
  </si>
  <si>
    <t xml:space="preserve"> 5. </t>
  </si>
  <si>
    <t>Insert a brief description of what will be expected in terms of the works.  Eg. Alterations, renovations, refurbishments, new construction, site works, etc.
Type of construction and materials/finishes to be used.</t>
  </si>
  <si>
    <t>PIETERMARITZBURG</t>
  </si>
  <si>
    <t>ME Assure</t>
  </si>
  <si>
    <t>Alternative tender offer permitted</t>
  </si>
  <si>
    <t>Principal Agent Capacity</t>
  </si>
  <si>
    <t>Project Leader</t>
  </si>
  <si>
    <t>[insert specific goal]</t>
  </si>
  <si>
    <t>The tender price must include for Value Added Tax (VAT). All rates, provisional sums, etc. in the Bills of Quantities must however be net (exclusive of VAT) with VAT calculated and added to the Total Value thereof in the Final Summary.</t>
  </si>
  <si>
    <t>FIXED PRICE</t>
  </si>
  <si>
    <t>Should the Bills of Quantities/Lump Sum Document be a fixed price contract, the following clause must be inserted in the Pricing Instructions:
Tenderers are to take note that the contract price adjustments are not applicable to this contract. Tenderers should therefore make provision in the Contract Sum, schedule of rates, etc. for possible price increases during the contract period, as no claims in this regard shall be entertained.</t>
  </si>
  <si>
    <t>Scope of Works Description</t>
  </si>
  <si>
    <t>EXTENT OF WORK</t>
  </si>
  <si>
    <t>VALUE ADDED TAX</t>
  </si>
  <si>
    <t>Option 1</t>
  </si>
  <si>
    <t>Option 2</t>
  </si>
  <si>
    <t>Regional Manager</t>
  </si>
  <si>
    <t xml:space="preserve">T1.1 </t>
  </si>
  <si>
    <t>T1.2</t>
  </si>
  <si>
    <t>T1.3</t>
  </si>
  <si>
    <t>T2.1</t>
  </si>
  <si>
    <t>T2.2</t>
  </si>
  <si>
    <t xml:space="preserve">C1.2. </t>
  </si>
  <si>
    <t xml:space="preserve">C2.1 </t>
  </si>
  <si>
    <t>C2.2</t>
  </si>
  <si>
    <t>C3.1</t>
  </si>
  <si>
    <t>Scope of Works</t>
  </si>
  <si>
    <t>Site Information</t>
  </si>
  <si>
    <r>
      <t xml:space="preserve">The </t>
    </r>
    <r>
      <rPr>
        <sz val="10"/>
        <color indexed="8"/>
        <rFont val="Arial"/>
        <family val="2"/>
      </rPr>
      <t xml:space="preserve">variations </t>
    </r>
    <r>
      <rPr>
        <i/>
        <sz val="9"/>
        <color indexed="8"/>
        <rFont val="Verdana"/>
        <family val="2"/>
      </rPr>
      <t xml:space="preserve">to this generic specification </t>
    </r>
    <r>
      <rPr>
        <sz val="10"/>
        <color indexed="8"/>
        <rFont val="Arial"/>
        <family val="2"/>
      </rPr>
      <t xml:space="preserve">are as follows: </t>
    </r>
    <r>
      <rPr>
        <i/>
        <sz val="9"/>
        <color indexed="8"/>
        <rFont val="Verdana"/>
        <family val="2"/>
      </rPr>
      <t>nil</t>
    </r>
  </si>
  <si>
    <r>
      <t xml:space="preserve">The </t>
    </r>
    <r>
      <rPr>
        <sz val="10"/>
        <color indexed="8"/>
        <rFont val="Arial"/>
        <family val="2"/>
      </rPr>
      <t xml:space="preserve">provisions </t>
    </r>
    <r>
      <rPr>
        <i/>
        <sz val="9"/>
        <color indexed="8"/>
        <rFont val="Verdana"/>
        <family val="2"/>
      </rPr>
      <t xml:space="preserve">of </t>
    </r>
    <r>
      <rPr>
        <sz val="10"/>
        <color indexed="8"/>
        <rFont val="Arial"/>
        <family val="2"/>
      </rPr>
      <t xml:space="preserve">5.1 c) </t>
    </r>
    <r>
      <rPr>
        <i/>
        <sz val="9"/>
        <color indexed="8"/>
        <rFont val="Verdana"/>
        <family val="2"/>
      </rPr>
      <t xml:space="preserve">and d) do not apply to </t>
    </r>
    <r>
      <rPr>
        <sz val="10"/>
        <color indexed="8"/>
        <rFont val="Arial"/>
        <family val="2"/>
      </rPr>
      <t>this contract.</t>
    </r>
  </si>
  <si>
    <t>Signature of authorised representative</t>
  </si>
  <si>
    <t>NOTE</t>
  </si>
  <si>
    <t>Provide other material</t>
  </si>
  <si>
    <t>Dispose of samples of materials provided for evaluation by the employer, where required.</t>
  </si>
  <si>
    <t xml:space="preserve">Inspections, tests and analysis </t>
  </si>
  <si>
    <t>Tenderers may offer to submit tender for the following</t>
  </si>
  <si>
    <t>Number of days to submit priced BoQ</t>
  </si>
  <si>
    <t>Addresses of tender openings</t>
  </si>
  <si>
    <t>2.</t>
  </si>
  <si>
    <t>3.</t>
  </si>
  <si>
    <t>4.</t>
  </si>
  <si>
    <t>Seek clarification</t>
  </si>
  <si>
    <t>C3.2  SPECIFICATION FOR HIV/AIDS AWARENESS</t>
  </si>
  <si>
    <t>C3.3  HIV/STI COMPLIANCE REPORT</t>
  </si>
  <si>
    <t>Telephone Number (Including area code)</t>
  </si>
  <si>
    <t>Fax Number (Including area code)</t>
  </si>
  <si>
    <t xml:space="preserve">Fax:  </t>
  </si>
  <si>
    <t>Capacity of signatory</t>
  </si>
  <si>
    <t>Telephone no:</t>
  </si>
  <si>
    <t>Cell no:</t>
  </si>
  <si>
    <t>Fax no:</t>
  </si>
  <si>
    <t>E-mail:</t>
  </si>
  <si>
    <t>or</t>
  </si>
  <si>
    <t>Tender / Bid no:</t>
  </si>
  <si>
    <t>Working Days</t>
  </si>
  <si>
    <t>Contract Period</t>
  </si>
  <si>
    <t>Calendar Months</t>
  </si>
  <si>
    <t>Weeks</t>
  </si>
  <si>
    <t>Calendar days</t>
  </si>
  <si>
    <t>Contract Completion date</t>
  </si>
  <si>
    <t>To be determined at commencement date</t>
  </si>
  <si>
    <t>Issue Addenda</t>
  </si>
  <si>
    <t>The Employer, identified in the acceptance signature block, has solicited offers to enter into a contract for the procurement of:</t>
  </si>
  <si>
    <t>THE OFFERED TOTAL OF THE PRICES INCLUSIVE OF VALUE ADDED TAX IS:</t>
  </si>
  <si>
    <t>C4.1 -  Site Information</t>
  </si>
  <si>
    <t>Refer to Geotechnical Investigation Report  attached to this document for any reference to the subsoil conditions.</t>
  </si>
  <si>
    <t>C4.2 -  Geotechnical Investigation Report</t>
  </si>
  <si>
    <t>(Where drawings/annexures are issued, document compilers must insert the following paragraph and list the applicable drawings / annexures below.)</t>
  </si>
  <si>
    <t>Requirement of Legal Administration</t>
  </si>
  <si>
    <t>Site Description (PG-03.2)</t>
  </si>
  <si>
    <t>Click onto the buttons below to make your selection:</t>
  </si>
  <si>
    <t>Amount (in words):</t>
  </si>
  <si>
    <t>Amount in figures:</t>
  </si>
  <si>
    <t>Insurance</t>
  </si>
  <si>
    <t>every member of the joint venture is registered with the CIDB;</t>
  </si>
  <si>
    <t xml:space="preserve"> 6. </t>
  </si>
  <si>
    <t>PART C4:       SITE INFORMATION</t>
  </si>
  <si>
    <t xml:space="preserve"> 7. </t>
  </si>
  <si>
    <t>White</t>
  </si>
  <si>
    <t>Pink</t>
  </si>
  <si>
    <t>AR Citech</t>
  </si>
  <si>
    <t>Never never Land</t>
  </si>
  <si>
    <t>012 34567</t>
  </si>
  <si>
    <t>012 34568</t>
  </si>
  <si>
    <t>abcdef@ghi.co.za</t>
  </si>
  <si>
    <t>N/A</t>
  </si>
  <si>
    <t>Architect</t>
  </si>
  <si>
    <t>LaLa Land</t>
  </si>
  <si>
    <t>097 76543</t>
  </si>
  <si>
    <t>097 76542</t>
  </si>
  <si>
    <t>klmn@btyf.co.za</t>
  </si>
  <si>
    <t xml:space="preserve">(If specialist works were selected specify the type of works) </t>
  </si>
  <si>
    <r>
      <t xml:space="preserve">SANS 4074 ISO 4074, </t>
    </r>
    <r>
      <rPr>
        <i/>
        <sz val="9"/>
        <color indexed="8"/>
        <rFont val="Arial"/>
        <family val="2"/>
      </rPr>
      <t>Condom Rubbers</t>
    </r>
  </si>
  <si>
    <r>
      <t>Construction Worker:</t>
    </r>
    <r>
      <rPr>
        <sz val="10"/>
        <color indexed="8"/>
        <rFont val="Arial"/>
        <family val="2"/>
      </rPr>
      <t xml:space="preserve"> all persons in the employ of the contractor or in the employ of any of the subcontractors contracted by the contractor.</t>
    </r>
  </si>
  <si>
    <r>
      <t xml:space="preserve">Local Community: </t>
    </r>
    <r>
      <rPr>
        <sz val="10"/>
        <color indexed="8"/>
        <rFont val="Arial"/>
        <family val="2"/>
      </rPr>
      <t>the communities local to the site which are most likely to have contact with the construction worker and, in particular, sex workers in those communities.</t>
    </r>
  </si>
  <si>
    <r>
      <t>Service provider:</t>
    </r>
    <r>
      <rPr>
        <sz val="10"/>
        <color indexed="8"/>
        <rFont val="Arial"/>
        <family val="2"/>
      </rPr>
      <t xml:space="preserve"> the natural or juristic person recognised by the South African Department of Health as specialist in conducting Aids Awareness Programmes.</t>
    </r>
  </si>
  <si>
    <r>
      <t xml:space="preserve">The </t>
    </r>
    <r>
      <rPr>
        <b/>
        <sz val="10"/>
        <color indexed="8"/>
        <rFont val="Arial"/>
        <family val="2"/>
      </rPr>
      <t xml:space="preserve">provisions </t>
    </r>
    <r>
      <rPr>
        <b/>
        <i/>
        <sz val="9"/>
        <color indexed="8"/>
        <rFont val="Verdana"/>
        <family val="2"/>
      </rPr>
      <t xml:space="preserve">of </t>
    </r>
    <r>
      <rPr>
        <b/>
        <sz val="10"/>
        <color indexed="8"/>
        <rFont val="Arial"/>
        <family val="2"/>
      </rPr>
      <t xml:space="preserve">5.1 c) </t>
    </r>
    <r>
      <rPr>
        <b/>
        <i/>
        <sz val="9"/>
        <color indexed="8"/>
        <rFont val="Verdana"/>
        <family val="2"/>
      </rPr>
      <t xml:space="preserve">and d) do not apply to </t>
    </r>
    <r>
      <rPr>
        <b/>
        <sz val="10"/>
        <color indexed="8"/>
        <rFont val="Arial"/>
        <family val="2"/>
      </rPr>
      <t>this contract.</t>
    </r>
  </si>
  <si>
    <r>
      <t xml:space="preserve">The </t>
    </r>
    <r>
      <rPr>
        <i/>
        <sz val="9"/>
        <color indexed="8"/>
        <rFont val="Times New Roman"/>
        <family val="1"/>
      </rPr>
      <t xml:space="preserve">generic specification </t>
    </r>
    <r>
      <rPr>
        <sz val="9"/>
        <color indexed="8"/>
        <rFont val="Arial"/>
        <family val="2"/>
      </rPr>
      <t xml:space="preserve">for </t>
    </r>
    <r>
      <rPr>
        <i/>
        <sz val="9"/>
        <color indexed="8"/>
        <rFont val="Verdana"/>
        <family val="2"/>
      </rPr>
      <t xml:space="preserve">HIV/ Aids Awareness as published by the Construction Industry Development Board (see </t>
    </r>
    <r>
      <rPr>
        <i/>
        <u/>
        <sz val="9"/>
        <color indexed="8"/>
        <rFont val="Verdana"/>
        <family val="2"/>
      </rPr>
      <t xml:space="preserve">www.cidb.org.za) </t>
    </r>
    <r>
      <rPr>
        <i/>
        <sz val="9"/>
        <color indexed="8"/>
        <rFont val="Verdana"/>
        <family val="2"/>
      </rPr>
      <t xml:space="preserve">is applicable to this </t>
    </r>
    <r>
      <rPr>
        <sz val="9"/>
        <color indexed="8"/>
        <rFont val="Arial"/>
        <family val="2"/>
      </rPr>
      <t xml:space="preserve">contract. </t>
    </r>
    <r>
      <rPr>
        <i/>
        <sz val="9"/>
        <color indexed="8"/>
        <rFont val="Verdana"/>
        <family val="2"/>
      </rPr>
      <t xml:space="preserve">The HIV/ Aids awareness </t>
    </r>
    <r>
      <rPr>
        <sz val="9"/>
        <color indexed="8"/>
        <rFont val="Arial"/>
        <family val="2"/>
      </rPr>
      <t xml:space="preserve">programme </t>
    </r>
    <r>
      <rPr>
        <i/>
        <sz val="9"/>
        <color indexed="8"/>
        <rFont val="Verdana"/>
        <family val="2"/>
      </rPr>
      <t xml:space="preserve">described </t>
    </r>
    <r>
      <rPr>
        <sz val="9"/>
        <color indexed="8"/>
        <rFont val="Arial"/>
        <family val="2"/>
      </rPr>
      <t>in 5.2 is to be repeated at four month interval</t>
    </r>
  </si>
  <si>
    <t>Location of Regional Office</t>
  </si>
  <si>
    <t>North Coast Region</t>
  </si>
  <si>
    <t>Midlands Region</t>
  </si>
  <si>
    <t>Southern Region</t>
  </si>
  <si>
    <t>Ethekweni Region</t>
  </si>
  <si>
    <t>Scope</t>
  </si>
  <si>
    <t>The following serves as a guideline only with regard to items to be Included in this Scope of Work.</t>
  </si>
  <si>
    <t>GENERAL [No 1 is for info only and MUST not be included in the Bill]</t>
  </si>
  <si>
    <t>Certificates</t>
  </si>
  <si>
    <t>The contractor shall:</t>
  </si>
  <si>
    <t>a)</t>
  </si>
  <si>
    <t>arrange for, provide a suitable venue, and instruct all construction workers to attend the HIV Awareness Programme and notify the Employer's Representative of the date, time and venue whenever a session with construction workers is conducted.</t>
  </si>
  <si>
    <t xml:space="preserve">The contact particulars of qualified service providers are as follows:  </t>
  </si>
  <si>
    <t xml:space="preserve"> Fax</t>
  </si>
  <si>
    <t>Tel</t>
  </si>
  <si>
    <t xml:space="preserve"> email</t>
  </si>
  <si>
    <t>BILLS OF QUANTITIES</t>
  </si>
  <si>
    <t>Private Bag X9041</t>
  </si>
  <si>
    <t>Private Bag X42</t>
  </si>
  <si>
    <t>PIETERMARIZBURG</t>
  </si>
  <si>
    <t>Date:</t>
  </si>
  <si>
    <t>TABLE OF CONTENTS</t>
  </si>
  <si>
    <t>THE CONTRACT</t>
  </si>
  <si>
    <t>Pricing Instructions</t>
  </si>
  <si>
    <t>TECHNICAL DATA: PARAPLEGIC LIFT</t>
  </si>
  <si>
    <t>TECHNICAL DATA: WALK THROUGH DETECTOR</t>
  </si>
  <si>
    <t>TECHNICAL DATA: PARCEL X-RAY UNITS</t>
  </si>
  <si>
    <t>TECHNICAL DATA: UNINTERRUPTABLE POWER SUPPLY UPS</t>
  </si>
  <si>
    <t>Name of Tendering Entity: _______________________________________________________________</t>
  </si>
  <si>
    <t>____________________________________</t>
  </si>
  <si>
    <t xml:space="preserve">  Fax:</t>
  </si>
  <si>
    <t>The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</si>
  <si>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Reference documents</t>
  </si>
  <si>
    <t>Acknowledge addenda</t>
  </si>
  <si>
    <t>(a)</t>
  </si>
  <si>
    <t>________________________________________</t>
  </si>
  <si>
    <t>The Employer’s agent is:</t>
  </si>
  <si>
    <t xml:space="preserve">Name:  </t>
  </si>
  <si>
    <t>Address:</t>
  </si>
  <si>
    <t xml:space="preserve">Tel: </t>
  </si>
  <si>
    <t>Fax:</t>
  </si>
  <si>
    <t xml:space="preserve">E-mail:  </t>
  </si>
  <si>
    <t>C1.1: FORM OF OFFER AND ACCEPTANCE</t>
  </si>
  <si>
    <t>Indicated sum</t>
  </si>
  <si>
    <t>Standard System of Measuring Building Works for Small or Simple Buildings 1999</t>
  </si>
  <si>
    <t>Other (Specify)</t>
  </si>
  <si>
    <r>
      <t>Standard System of Measuring Builders Work (6</t>
    </r>
    <r>
      <rPr>
        <vertAlign val="superscript"/>
        <sz val="10"/>
        <rFont val="Arial"/>
        <family val="2"/>
      </rPr>
      <t>th</t>
    </r>
    <r>
      <rPr>
        <sz val="10"/>
        <rFont val="Arial"/>
        <family val="2"/>
      </rPr>
      <t xml:space="preserve"> Edition)</t>
    </r>
  </si>
  <si>
    <t>Name of signatory</t>
  </si>
  <si>
    <t>(c)</t>
  </si>
  <si>
    <t>QUOTATION DOCUMENT</t>
  </si>
  <si>
    <t>Contact :</t>
  </si>
  <si>
    <t>Pricing Schedule</t>
  </si>
  <si>
    <t>PART T1:  QUOTATION PROCEDURES</t>
  </si>
  <si>
    <t>BRIEFING MEETING</t>
  </si>
  <si>
    <t>QUERIES RELATED TO TECHNICAL ISSUES MAY BE ADDRESSED TO:</t>
  </si>
  <si>
    <t>QUERIES RELATED TO SAFETY, HEALTH AND ENVIRONMENTAL ISSUES MAY BE ADDRESSED TO:</t>
  </si>
  <si>
    <t>MONTHLY</t>
  </si>
  <si>
    <t>SOUTH AFRICA</t>
  </si>
  <si>
    <t>Possession of site to be given on</t>
  </si>
  <si>
    <t>PART T1:    QUOTATION  PROCEDURES</t>
  </si>
  <si>
    <t>IMPORTANT NOTICE TO BIDDERS</t>
  </si>
  <si>
    <t>Calendar Days</t>
  </si>
  <si>
    <t>Only Bidders who are responsive to the following responsiveness criteria are eligible to submit Quotations:</t>
  </si>
  <si>
    <t xml:space="preserve">Only  those Bidders  who are registered with  the CIDB, or are capable of being so prior to the evaluation of submissions, in a  contractor grading  designation  equal  to or higher than  a contractor grading  designation  </t>
  </si>
  <si>
    <t>Proof of good standing with the Compensation Commissioner - In terms of Section 84(1)(b) of the Compensation for Occupation Injuries and Disease Act, 1993, a Bidder may not be awarded a contract if he/she is not registered and in good standing with the Compensation Commissioner.</t>
  </si>
  <si>
    <t>DOPW Project Leader:</t>
  </si>
  <si>
    <t>T1.2 QUOTATION DATA</t>
  </si>
  <si>
    <t>The conditions of quotation are also subject to the Treasury Regulations 16A and the KwaZulu Natal Supply Chains Management Policy Framework.</t>
  </si>
  <si>
    <t>Part C2: Pricing Data</t>
  </si>
  <si>
    <t>The Bidders must provide rates and prices that are fixed for the duration of the contract and not subject to adjustment except as provided for in the conditions of contract identified in the contract data.</t>
  </si>
  <si>
    <t>The Bidder must provide clarification of a quotation offer in response to a request to do so from the employer during the evaluation of Quotation offers.  This may include providing a breakdown of rates or prices and correction of arithmetical errors by the adjustment of certain rates or item prices (or both).  No change in the total of the prices or substance of the quotation offered, or permitted.  The total of the prices stated by the Bidder shall be binding upon the Bidder.</t>
  </si>
  <si>
    <t xml:space="preserve">If a Bidder wishes to submit an own alternative Quotation offer, the only criteria permitted for such alternative Quotation offer is that it demonstrably satisfies the Employer’s standards and requirements.  A Bidder may submit alternative Quotation offers only if a main Quotation offer, strictly in accordance with all the requirements of the Quotation documents, is also submitted. Provided that the Bidder’s main Quotation offer is according to specification and would under normal circumstances be recommended for acceptance, his alternative Quotation offer may also be considered for the purpose of the award of the contract. </t>
  </si>
  <si>
    <t xml:space="preserve">Acceptance of an alternative Quotation offer will mean acceptance in principle of the offer. It will be an obligation of the contract for the Bidder, in the event that the alternative is accepted, to accept full responsibility and liability that the alternative offer complies in all respects with the Employer’s standards and requirements. </t>
  </si>
  <si>
    <t>The employer must determine whether there has been any effort by a Bidder to influence the processing of quotation offers and instantly disqualify a Bidder (and his quotation offer) if it is established that he engaged in corrupt or fraudulent practices.</t>
  </si>
  <si>
    <t>the Bidder is not in arrears for more than 3 months with municipal rates and taxes and municipal services charges.</t>
  </si>
  <si>
    <t xml:space="preserve"> the Bidder has not:</t>
  </si>
  <si>
    <t>The Bidder must not make any alterations or additions to the quotation documents, except to comply with instructions issued by the Employer, or necessary to correct errors made by the Bidder.  All signatories to the Quotation offer shall initial all such alterations.  Erasures and the use of the masking fluid are prohibited.</t>
  </si>
  <si>
    <t>The Bidder must, if requested by the employer, consider extending the validity period stated in the Quotation Data for an agreed additional period.</t>
  </si>
  <si>
    <t>Quotation offers received after the closing time stated on the Quotation Data, must be returned unopened, (unless it is necessary to open a quotation submission to obtain a forwarding address).</t>
  </si>
  <si>
    <t>The employer must announce at the opening held immediately after the opening of quotation submissions, at a venue indicated in the Quotation Data, the name of each Bidder whose quotation offer is opened, the total of his prices and time for completion.</t>
  </si>
  <si>
    <t>the Bidder has completed the Compulsory Enterprise Questionnaire and there are no conflicts of interest which may impact on the Bidder's ability to perform to the contract in the best interests of the employer or potentially compromise the quotation process.</t>
  </si>
  <si>
    <t>(f)</t>
  </si>
  <si>
    <t>(g)</t>
  </si>
  <si>
    <t>(h)</t>
  </si>
  <si>
    <t>(i)</t>
  </si>
  <si>
    <t>(j)</t>
  </si>
  <si>
    <t>(k)</t>
  </si>
  <si>
    <t>T1.4.  Annexure to Notice and Invitation to Quote</t>
  </si>
  <si>
    <t>In the case of a Tender by a Joint Venture, certified copies of proof of Good Standing with the Compensation Commissioner in respect of each party to the Joint Venture must be attached to this page</t>
  </si>
  <si>
    <t>ATTACH A CERTIFIED COPY OF PROOF, THAT THE TENDERER IS IN GOOD STANDING WITH THE COMPENSATION COMMISSIONER, TO THIS PAGE FOR ADJUDICATION PURPOSES</t>
  </si>
  <si>
    <t>T2.2 Compulsory Enterprise Questionnaire</t>
  </si>
  <si>
    <t>iv)  confirms that the contents of this questionnaire are within my personal knowledge and are to the best of my 
      belief both true and correct.</t>
  </si>
  <si>
    <t>T2.3 AUTHORITY TO SIGN QUOTE</t>
  </si>
  <si>
    <t xml:space="preserve">Bid / Quotation Number:  </t>
  </si>
  <si>
    <t>1.   The Enterprise submits a Quote to the KZN Department of Public Works in respect of the following project:</t>
  </si>
  <si>
    <t>be, and is hereby, duly authorised to sign the Quote, and any and all other documents and/or correspondence in connection with and relating to this Quote, as well as to sign any Contract, and any and all documentation, resulting from the award of the Quote to the Enterprise mentioned above.</t>
  </si>
  <si>
    <t>T2.5 EQUIPMENT SCHEDULES</t>
  </si>
  <si>
    <t>The Bidder's prices must be provided in accordance with the scope of work i.e. the prices, rates and quantities to be included in the Pricing Schedule for the work described under several items.  An item against which no price is entered will be considered to be covered by prices in the Pricing Schedule.  Where any item is not relevant to this specific contract, such item is marked N/A (signifying “not applicable”)</t>
  </si>
  <si>
    <t>The Pricing Schedule is to indicate VALUE ADDED TAX payable by the Employer separately in addition to the total Quoted prices.  The Quotation Offer must indicate prices inclusive of VALUE ADDED TAX.</t>
  </si>
  <si>
    <t>The Bidders obligation in pricing the Quotation offer and the Employer's undertakings in checking and corrections of arithmetical errors are indicated in the Annexure A - Standard Conditions of Quotation.</t>
  </si>
  <si>
    <t>The Conditions of Contract referred to in this document must be understood and read by the Contractor and will be taken to apply at all times to the work which this Contract refers. The contractor must allow whatever price or costs he may consider necessary to provide for the carrying out and due observance of the aforesaid Conditions of Contract.</t>
  </si>
  <si>
    <t>PART C2.2:  PRICING SCHEDULE</t>
  </si>
  <si>
    <t>State requirements for Contractor's staff to have security \ entrance permits and the like.</t>
  </si>
  <si>
    <t>State specific documents / methods by which compliance with any legislation is to be verified, as necessary.</t>
  </si>
  <si>
    <t>Bidders are advised to visit the site before pricing in order to satisfy themselves as to the nature and full extent of the work to be done and the conditions generally affecting the execution of the contract.  Claims on the grounds of lack of knowledge in such respects or otherwise will not be entertained.</t>
  </si>
  <si>
    <t>C5.1 List of Drawings and Relevant Annexures</t>
  </si>
  <si>
    <t>T2.4</t>
  </si>
  <si>
    <t>T2.5</t>
  </si>
  <si>
    <t>CONTRACT</t>
  </si>
  <si>
    <t>Signature</t>
  </si>
  <si>
    <t>Date</t>
  </si>
  <si>
    <t>PROVINCIAL ADMINISTRATION OF KWAZULU-NATAL</t>
  </si>
  <si>
    <t>Amount in words:</t>
  </si>
  <si>
    <t>Schedule of Deviations</t>
  </si>
  <si>
    <t>R</t>
  </si>
  <si>
    <t>Postal Code</t>
  </si>
  <si>
    <t>Telephone number</t>
  </si>
  <si>
    <t>Fax number</t>
  </si>
  <si>
    <t>Private Box/Postal Address</t>
  </si>
  <si>
    <t>Agent 1</t>
  </si>
  <si>
    <t>Agent’s Service</t>
  </si>
  <si>
    <t>Agent 2</t>
  </si>
  <si>
    <t>Agent 3</t>
  </si>
  <si>
    <t>Agent 4</t>
  </si>
  <si>
    <t>Agent 5</t>
  </si>
  <si>
    <t>Agent 6</t>
  </si>
  <si>
    <t>Agent 7</t>
  </si>
  <si>
    <t>Bill of Quantity/Lump Sum</t>
  </si>
  <si>
    <t>Method of Measurement</t>
  </si>
  <si>
    <t>CPAP (See P&amp;G – A32)</t>
  </si>
  <si>
    <t>CPAP Base month</t>
  </si>
  <si>
    <t>Lateral Support insurance</t>
  </si>
  <si>
    <t>Payments for material &amp; goods</t>
  </si>
  <si>
    <t>Dispute resolution by litigation</t>
  </si>
  <si>
    <t>Period for commencing of the works after contractor takes possession of the site</t>
  </si>
  <si>
    <t>Date for Section 1 Practical Completion</t>
  </si>
  <si>
    <t>Date for Section 2 Practical Completion</t>
  </si>
  <si>
    <t>___________________________________</t>
  </si>
  <si>
    <t>Project title:</t>
  </si>
  <si>
    <t>C2.1 Pricing Instructions</t>
  </si>
  <si>
    <t>Non-Compulsory</t>
  </si>
  <si>
    <t>Support Insurance By contractor (Amount in Words)</t>
  </si>
  <si>
    <t>Support Insurance by contractor (Deductible Amount in Words)</t>
  </si>
  <si>
    <t>The HIV/ Aids awareness programme described in 5.2 is to be repeated at four month intervals throughout the duration of the contract. (Four times in total, including the initial one at the start of the contract)</t>
  </si>
  <si>
    <t>(b)</t>
  </si>
  <si>
    <t>Date for Section 3 Practical Completion</t>
  </si>
  <si>
    <t>Date for Section 4 Practical Completion</t>
  </si>
  <si>
    <t>Date for Section 5 Practical Completion</t>
  </si>
  <si>
    <t>Date for Section 6 Practical Completion</t>
  </si>
  <si>
    <t>Insurance by Contractor</t>
  </si>
  <si>
    <t>Indicated Insured Sum</t>
  </si>
  <si>
    <t>Supplementary Insurance Required</t>
  </si>
  <si>
    <t>Public Liability Insurance by Contractor</t>
  </si>
  <si>
    <t>Indicated Public Liability Insured Sum</t>
  </si>
  <si>
    <t>Support Insurance by contractor (Amount)</t>
  </si>
  <si>
    <t>191 Prince Alfred Street</t>
  </si>
  <si>
    <t>Information and data to be completed in all respects</t>
  </si>
  <si>
    <t>This generic specification contains requirements applicable to the reduction of the risk of transfer of the HIV virus between and among construction workers and the local community through the following four strategies:</t>
  </si>
  <si>
    <t xml:space="preserve">a) </t>
  </si>
  <si>
    <t>raising awareness about HIV/AIDS;</t>
  </si>
  <si>
    <t xml:space="preserve">b) </t>
  </si>
  <si>
    <t>providing construction workers with access to condoms;</t>
  </si>
  <si>
    <t xml:space="preserve">c) </t>
  </si>
  <si>
    <t>HIV counseling, testing and referral services; and</t>
  </si>
  <si>
    <t xml:space="preserve">d) </t>
  </si>
  <si>
    <t>Sexually Transmitted Infection diagnosis and treatment.</t>
  </si>
  <si>
    <t>Normative references:</t>
  </si>
  <si>
    <t>The following standard contains provisions that, through reference in this text, constitute provisions of this standard:</t>
  </si>
  <si>
    <t>Definitions and Abbreviations</t>
  </si>
  <si>
    <t>STI: Sexually transmitted infection</t>
  </si>
  <si>
    <t>HIV: Human Immunodeficiency Virus</t>
  </si>
  <si>
    <t>AIDS: Acquired Immune Deficiency Syndrome</t>
  </si>
  <si>
    <t>Objectives</t>
  </si>
  <si>
    <t>The objectives are to:</t>
  </si>
  <si>
    <t>reduce the risk of transfer of the HIV virus between and among construction workers and the local community;</t>
  </si>
  <si>
    <t>raise awareness amongst construction workers and the local community of the risk of infection with the HIV virus;</t>
  </si>
  <si>
    <t>promote early diagnosis; and</t>
  </si>
  <si>
    <t>Requirements</t>
  </si>
  <si>
    <t>General requirement</t>
  </si>
  <si>
    <t>The contractor shall, in order to satisfy the objectives stated in 4:</t>
  </si>
  <si>
    <t>make condoms complying with the requirements of SABS ISO 4074 available to all construction workers at readily accessible points on the site, suitably protected from the elements, for the duration of the contract;</t>
  </si>
  <si>
    <t>b)</t>
  </si>
  <si>
    <t xml:space="preserve"> either place and maintain HIV/AIDS awareness posters of size of not less than A1 in areas which are highly trafficked by construction workers, or provide construction workers with a pamphlet, in languages largely understood by construction workers, which</t>
  </si>
  <si>
    <t>c)</t>
  </si>
  <si>
    <t>Definitions</t>
  </si>
  <si>
    <t>Abbreviations</t>
  </si>
  <si>
    <t>Email Address</t>
  </si>
  <si>
    <t>[Email Address]</t>
  </si>
  <si>
    <t>No</t>
  </si>
  <si>
    <t>GENERAL</t>
  </si>
  <si>
    <t>Yes</t>
  </si>
  <si>
    <t>Quantity Surveyor</t>
  </si>
  <si>
    <t>ZNT1222 W</t>
  </si>
  <si>
    <t>WIMS no:</t>
  </si>
  <si>
    <t>Provincial Administration of KwaZulu-Natal</t>
  </si>
  <si>
    <t>Payment Claim number:</t>
  </si>
  <si>
    <t>Period covered by payment claim:</t>
  </si>
  <si>
    <t>For Contractor:</t>
  </si>
  <si>
    <t>Employer's representative:</t>
  </si>
  <si>
    <t xml:space="preserve">Signature: </t>
  </si>
  <si>
    <t>d)</t>
  </si>
  <si>
    <t>DATA INPUT SHEET</t>
  </si>
  <si>
    <t>Project Title</t>
  </si>
  <si>
    <t>CIDB Grading</t>
  </si>
  <si>
    <t>Closing Date</t>
  </si>
  <si>
    <t>Closing Time</t>
  </si>
  <si>
    <t>Advertisement Date</t>
  </si>
  <si>
    <t>Employer</t>
  </si>
  <si>
    <t>The following particulars must be furnished. In the case of a joint venture, separate enterprise questionnaires in respect of each partner must be completed and submitted.</t>
  </si>
  <si>
    <t xml:space="preserve">Section 1:    Name of enterprise:  </t>
  </si>
  <si>
    <t xml:space="preserve">Section 2:    VAT registration number, if any: </t>
  </si>
  <si>
    <r>
      <rPr>
        <b/>
        <sz val="10"/>
        <color indexed="22"/>
        <rFont val="Arial"/>
        <family val="2"/>
      </rPr>
      <t>NB:</t>
    </r>
    <r>
      <rPr>
        <sz val="10"/>
        <color indexed="22"/>
        <rFont val="Arial"/>
        <family val="2"/>
      </rPr>
      <t xml:space="preserve">
Colour Coding in accordance with CIDB. Only make the dividing page a colour page and NOT the whole section. </t>
    </r>
  </si>
  <si>
    <t>Please do a print preview before printing</t>
  </si>
  <si>
    <t>Agent's Name</t>
  </si>
  <si>
    <t>[Agents Name]</t>
  </si>
  <si>
    <t>Amount in Words</t>
  </si>
  <si>
    <t>[Amount in Words]</t>
  </si>
  <si>
    <t>Name*</t>
  </si>
  <si>
    <t>Identity number*</t>
  </si>
  <si>
    <t>Personal income tax number*</t>
  </si>
  <si>
    <t>Close corporation number</t>
  </si>
  <si>
    <t xml:space="preserve">Tax reference number </t>
  </si>
  <si>
    <t xml:space="preserve">The undersigned, who warrants that he/she is duly authorised to do so on behalf of the enterprise:  </t>
  </si>
  <si>
    <t>on:</t>
  </si>
  <si>
    <r>
      <t xml:space="preserve">It is estimated that Potentially Emerging enterprises should have a CIDB contractor grading of </t>
    </r>
    <r>
      <rPr>
        <b/>
        <i/>
        <sz val="11"/>
        <rFont val="Arial"/>
        <family val="2"/>
      </rPr>
      <t>(N/A)</t>
    </r>
    <r>
      <rPr>
        <i/>
        <sz val="11"/>
        <rFont val="Arial"/>
        <family val="2"/>
      </rPr>
      <t xml:space="preserve"> </t>
    </r>
    <r>
      <rPr>
        <sz val="11"/>
        <rFont val="Arial"/>
        <family val="2"/>
      </rPr>
      <t xml:space="preserve">and satisfy the criteria stated in the Tender Data. </t>
    </r>
    <r>
      <rPr>
        <i/>
        <sz val="11"/>
        <rFont val="Arial"/>
        <family val="2"/>
      </rPr>
      <t>(</t>
    </r>
    <r>
      <rPr>
        <i/>
        <u/>
        <sz val="11"/>
        <rFont val="Arial"/>
        <family val="2"/>
      </rPr>
      <t>Only</t>
    </r>
    <r>
      <rPr>
        <i/>
        <sz val="11"/>
        <rFont val="Arial"/>
        <family val="2"/>
      </rPr>
      <t xml:space="preserve"> applicable if Client has an Official Mentorship programme in place to assist potentially emerging enterprises)</t>
    </r>
  </si>
  <si>
    <r>
      <t xml:space="preserve">3.   </t>
    </r>
    <r>
      <rPr>
        <b/>
        <sz val="12"/>
        <rFont val="Arial"/>
        <family val="2"/>
      </rPr>
      <t>RETURNABLE SCHEDULES THAT WILL BE INCORPORATED INTO THE
     CONTRACT</t>
    </r>
  </si>
  <si>
    <t>Test for responsiveness</t>
  </si>
  <si>
    <t>Site Information (PG-03.1)</t>
  </si>
  <si>
    <t>List of Drawings</t>
  </si>
  <si>
    <t>Drawing 1</t>
  </si>
  <si>
    <t>Drawing 2</t>
  </si>
  <si>
    <t>1.</t>
  </si>
  <si>
    <t>Duly signed at _________________________________ on this day of _______of ___________. 200___</t>
  </si>
  <si>
    <r>
      <t xml:space="preserve">To facilitate </t>
    </r>
    <r>
      <rPr>
        <b/>
        <u/>
        <sz val="10"/>
        <rFont val="Arial"/>
        <family val="2"/>
      </rPr>
      <t>announcing details of an Offer at the opening</t>
    </r>
    <r>
      <rPr>
        <sz val="10"/>
        <rFont val="Arial"/>
        <family val="2"/>
      </rPr>
      <t xml:space="preserve"> of Tenders at the stated venue as recorded in this document, the Tenderer shall provide by way of summary below the following information.</t>
    </r>
  </si>
  <si>
    <t>P.O. Box 12345</t>
  </si>
  <si>
    <r>
      <t> </t>
    </r>
    <r>
      <rPr>
        <b/>
        <sz val="12"/>
        <rFont val="Arial"/>
        <family val="2"/>
      </rPr>
      <t xml:space="preserve">1. </t>
    </r>
  </si>
  <si>
    <t>abused the Employer’s Supply Chain Management System; or</t>
  </si>
  <si>
    <t>failed to perform on any previous contract and has been given a written notice to this effect.</t>
  </si>
  <si>
    <t>i)</t>
  </si>
  <si>
    <t>ii)</t>
  </si>
  <si>
    <t>PA-04.1:  SUMMARY FOR TENDER OPENING</t>
  </si>
  <si>
    <t>Tender Sum</t>
  </si>
  <si>
    <t>(as stated in the Form of Offer, inclusive of VAT)</t>
  </si>
  <si>
    <t>I, ____________________________________________(name of person authorised to sign on behalf of Tenderer) certify that the offer is fully in accordance with this Tender Document and specifications.</t>
  </si>
  <si>
    <t>(of person authorised to sign Tender)</t>
  </si>
  <si>
    <t>Tenderers attention is drawn to the fact that Offer and Acceptance Form (DOW-07 KZN) should be completed in full and signed as the official Offer to the Employer. Failure to submit the DOW-07 KZN could lead to the Tenderer's offer being disqualified and non-responsive</t>
  </si>
  <si>
    <r>
      <t xml:space="preserve">The contractor shall prepare and attach to his claims for payment a brief report which outlines how the actions taken by the contractor in the period for which payment is claimed satisfy the requirements and a schedule which lists the names, identity numbers, trade / occupation and name of employer of all construction workers exposed to the programme (see </t>
    </r>
    <r>
      <rPr>
        <b/>
        <sz val="10"/>
        <color indexed="8"/>
        <rFont val="Arial"/>
        <family val="2"/>
      </rPr>
      <t>HIV/STI Compliance Report</t>
    </r>
    <r>
      <rPr>
        <sz val="10"/>
        <color indexed="8"/>
        <rFont val="Arial"/>
        <family val="2"/>
      </rPr>
      <t>).</t>
    </r>
  </si>
  <si>
    <t>CONTRACT DATA</t>
  </si>
  <si>
    <t>PRICING INSTRUCTION</t>
  </si>
  <si>
    <t>SCOPE OF WORKS</t>
  </si>
  <si>
    <t>SITE INFORMATION</t>
  </si>
  <si>
    <t>Check documents</t>
  </si>
  <si>
    <t>Confidentiality and copyright of documents</t>
  </si>
  <si>
    <t>Check final draft</t>
  </si>
  <si>
    <t>Representative of Employer (Regional Office)</t>
  </si>
  <si>
    <t>NB: THIS IS ONLY FOR TENDER OPENING PURPOSES AND DOES NOT REPLACE THE OFFER AND ACCEPTANCE FORM (DOW-07 KZN)</t>
  </si>
  <si>
    <t>Volts</t>
  </si>
  <si>
    <t>Conditioned room air temperature after 1 hour, Actual</t>
  </si>
  <si>
    <t>Support Insurance by contractor (Deductible Amount)</t>
  </si>
  <si>
    <t>Note: All amount must have the amount in words in brackets</t>
  </si>
  <si>
    <t xml:space="preserve"> </t>
  </si>
  <si>
    <t>Note: The National Department of Public Works maintains a list of qualified service providers.</t>
  </si>
  <si>
    <t xml:space="preserve">5.2.2 </t>
  </si>
  <si>
    <t xml:space="preserve">5.2.3 </t>
  </si>
  <si>
    <t>The outcomes of the HIV Awareness Programme shall as a minimum, result in contract workers exposed to such a programme being able to:</t>
  </si>
  <si>
    <t>The employer's representative shall certify the report and schedule described in 5.3.1 whenever a claim for payment is issued to the employer.</t>
  </si>
  <si>
    <t xml:space="preserve">The terms of the contract, are contained in: </t>
  </si>
  <si>
    <t>Validity period:</t>
  </si>
  <si>
    <t>Eligibility</t>
  </si>
  <si>
    <t>Non-disclosure</t>
  </si>
  <si>
    <t>Grounds for rejection and disqualification</t>
  </si>
  <si>
    <t>detrimentally affect the scope, quality, or performance of the works, services or supply identified in the Scope of Work,</t>
  </si>
  <si>
    <t>Client</t>
  </si>
  <si>
    <t>Project Manager:</t>
  </si>
  <si>
    <t>General</t>
  </si>
  <si>
    <t>Actions</t>
  </si>
  <si>
    <t>Interpretation</t>
  </si>
  <si>
    <t>The contractor shall do nothing to dissuade construction workers from attending such an HIV Awareness Programme and shall take all reasonable steps to ensure that a minimum of 90% of construction workers engaged in the works attend such a programme, when it is conducted.</t>
  </si>
  <si>
    <t>Extend Defects Liability Period for following elements:</t>
  </si>
  <si>
    <t>JBCC Civil</t>
  </si>
  <si>
    <t>Base Date</t>
  </si>
  <si>
    <t>Not applicable</t>
  </si>
  <si>
    <t>Preliminary and General</t>
  </si>
  <si>
    <t>P&amp;G</t>
  </si>
  <si>
    <t>Others</t>
  </si>
  <si>
    <t>To be determined</t>
  </si>
  <si>
    <t>Street</t>
  </si>
  <si>
    <t>021077</t>
  </si>
  <si>
    <t>(d)</t>
  </si>
  <si>
    <t>(e)</t>
  </si>
  <si>
    <t>X</t>
  </si>
  <si>
    <t>x</t>
  </si>
  <si>
    <t>Cell No.</t>
  </si>
  <si>
    <t>encourage voluntary HIV/STI testing;</t>
  </si>
  <si>
    <t>e)</t>
  </si>
  <si>
    <t>comply with the requirements of 5.2.</t>
  </si>
  <si>
    <t>HIV awareness programme</t>
  </si>
  <si>
    <t xml:space="preserve">5.2.1 </t>
  </si>
  <si>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community centre nearest to the building site.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 xml:space="preserve">institutions and organisations, churches, and schools to participate in the </t>
    </r>
    <r>
      <rPr>
        <sz val="10"/>
        <color indexed="8"/>
        <rFont val="Arial"/>
        <family val="2"/>
      </rPr>
      <t>programme.</t>
    </r>
  </si>
  <si>
    <t xml:space="preserve"> EXTENT OF THE WORKS</t>
  </si>
  <si>
    <t>Clause number:</t>
  </si>
  <si>
    <t>%</t>
  </si>
  <si>
    <t>7.1</t>
  </si>
  <si>
    <t>8.1</t>
  </si>
  <si>
    <t>     </t>
  </si>
  <si>
    <t>Alterations to documents</t>
  </si>
  <si>
    <t xml:space="preserve"> Two-envelope system</t>
  </si>
  <si>
    <t>has been properly and fully completed and signed, and</t>
  </si>
  <si>
    <t>T2.7</t>
  </si>
  <si>
    <t>PRICING SCHEDULE</t>
  </si>
  <si>
    <t>ITEM NO.</t>
  </si>
  <si>
    <t>QUANTITY</t>
  </si>
  <si>
    <t>Sum</t>
  </si>
  <si>
    <t>T2.8</t>
  </si>
  <si>
    <t>T2.9</t>
  </si>
  <si>
    <t>These forms are for internal and external use for the Department of Public Works, Province of KwaZulu-Natal.
The Total (Including Value Added Tax) on the Pricing Schedule must be carried to the "Offer" part only of the Form of Offer and Acceptance - C1.1
"Enterprise" shall mean the legal Quoting Entity or Bidder who, on acceptance of the Offer, would become the contractor</t>
  </si>
  <si>
    <t>T2.10</t>
  </si>
  <si>
    <t xml:space="preserve">  80/20 Preference point scoring system</t>
  </si>
  <si>
    <t>Price / Quality:</t>
  </si>
  <si>
    <t>Points</t>
  </si>
  <si>
    <t>Total must equal (100%):</t>
  </si>
  <si>
    <t>T2.11</t>
  </si>
  <si>
    <t>T2.12</t>
  </si>
  <si>
    <t>Proof of Paid Municipal Rates and Taxes.</t>
  </si>
  <si>
    <t>INTRODUCTION</t>
  </si>
  <si>
    <t>DECLARATION</t>
  </si>
  <si>
    <t>However, it regularly occurs that a Contractor will at the same time submit tenders for a number of projects that are advertised during an overlapping period. Moreover, the Contractor may be busy with a Contract that is of the registered CIDB Grading Desi</t>
  </si>
  <si>
    <t>I confirm that I may not commence with any part of construction work under the contract until my Construction Safety Health and Environmental Management Plan has been approved in writing by the Client.</t>
  </si>
  <si>
    <t>I hereby confirm that copies of the following documentation will be kept on site for viewing and inspection purposes for the duration of the construction work:</t>
  </si>
  <si>
    <t>Client's Construction Safety, Health and Environmental Specification.</t>
  </si>
  <si>
    <t>Approved Construction Safety, Health and Environmental Plan.</t>
  </si>
  <si>
    <t>Occupational Health and Safety Act, Act 85 of 1993.</t>
  </si>
  <si>
    <t>Full Name of Signatory</t>
  </si>
  <si>
    <t>Name of Enterprise</t>
  </si>
  <si>
    <t>Capacity of Signatory</t>
  </si>
  <si>
    <t>This is to certify that I,</t>
  </si>
  <si>
    <t>(Name of authorised Representative)</t>
  </si>
  <si>
    <t>representing</t>
  </si>
  <si>
    <t>(Name of Enterprise)</t>
  </si>
  <si>
    <t>visited the site on:</t>
  </si>
  <si>
    <t>(Date)</t>
  </si>
  <si>
    <t>I have made myself familiar with all local conditions likely to influence the work and the cost thereof.  I further certify that I am satisfied with the description of the work and explanations given at the site inspection meeting and that I understand the work to be done, as specified and implied, in the execution of this contract.</t>
  </si>
  <si>
    <t>Name of Bidder</t>
  </si>
  <si>
    <t>Name of DOPW Representative</t>
  </si>
  <si>
    <t>This form is only to be completed when applicable to the tender and if a Compulsory Site meeting has been called.</t>
  </si>
  <si>
    <t>ZNQ1222 W</t>
  </si>
  <si>
    <r>
      <t xml:space="preserve">ATTACH A CERTIFIED COPY OF PROOF, THAT THE BIDDER IS IN GOOD STANDING WITH THE </t>
    </r>
    <r>
      <rPr>
        <b/>
        <sz val="18"/>
        <rFont val="Arial"/>
        <family val="2"/>
      </rPr>
      <t>UIF</t>
    </r>
    <r>
      <rPr>
        <sz val="18"/>
        <rFont val="Arial"/>
        <family val="2"/>
      </rPr>
      <t xml:space="preserve"> TO THIS PAGE FOR ADJUDICATION PURPOSES</t>
    </r>
  </si>
  <si>
    <t>Page\s</t>
  </si>
  <si>
    <t>with JBCC Minor Works Agreement - 4th Edition</t>
  </si>
  <si>
    <t>Safety Officer</t>
  </si>
  <si>
    <t>Elias Dlamini</t>
  </si>
  <si>
    <t>e.dlamini@kzn.gov.za</t>
  </si>
  <si>
    <t>Cell phone number</t>
  </si>
  <si>
    <t>0821122333</t>
  </si>
  <si>
    <t>0835566777</t>
  </si>
  <si>
    <r>
      <t xml:space="preserve">F.1.6 - </t>
    </r>
    <r>
      <rPr>
        <sz val="10"/>
        <rFont val="Arial"/>
        <family val="2"/>
      </rPr>
      <t>Procurement Procedure:</t>
    </r>
  </si>
  <si>
    <t>Procurement Procedure</t>
  </si>
  <si>
    <t>Competitive negotiation procedure</t>
  </si>
  <si>
    <t>Number of copies of tender to submit</t>
  </si>
  <si>
    <t>Original Only</t>
  </si>
  <si>
    <t>Original and One copy</t>
  </si>
  <si>
    <t>To provide the whole of the Works as per the Scope</t>
  </si>
  <si>
    <t>To provide the whole of the Works as per the Scope including Electrical</t>
  </si>
  <si>
    <t xml:space="preserve">To provide the whole of the Works as per the Scope including Electrical &amp; Mechanical </t>
  </si>
  <si>
    <t>Other Specific goals</t>
  </si>
  <si>
    <t>The employer shall not seek and the tenderer shall not submit a tender without having a firm intention and the capacity to proceed with the contract.</t>
  </si>
  <si>
    <t>Tender Documents</t>
  </si>
  <si>
    <t>iii)</t>
  </si>
  <si>
    <t>REGISTRATION ON THE CONSTRUCTION INDUSTRY DEVELOPMENT BOARD REGISTER OF CONTRACTORS</t>
  </si>
  <si>
    <t>In terms of the Construction Industry Development Board Act ( CIDB) ( Act No. 38 OF 2000) all contractors must be registered on the register of contractors. For registration CIDB can be  contacted as detailed below:</t>
  </si>
  <si>
    <t>Private Bag X14</t>
  </si>
  <si>
    <t>Brooklyn Square</t>
  </si>
  <si>
    <t>Pretoria</t>
  </si>
  <si>
    <t>Helpline: 0860-103-353</t>
  </si>
  <si>
    <t>Website : http://www.cidb.org.za</t>
  </si>
  <si>
    <t>The quotation documents issued by the employer comprise:</t>
  </si>
  <si>
    <t>Part 1:  Quotation procedures</t>
  </si>
  <si>
    <t>Part 2:  Returnable documents</t>
  </si>
  <si>
    <t>Clarification meeting</t>
  </si>
  <si>
    <t>Description</t>
  </si>
  <si>
    <t>Amount</t>
  </si>
  <si>
    <t>PART C2:  PRICING DATA</t>
  </si>
  <si>
    <t>The method of measurement herein will be the only method of measurement recognized in connection with this contract.</t>
  </si>
  <si>
    <t>ITEM 
NO</t>
  </si>
  <si>
    <t>PRICE</t>
  </si>
  <si>
    <t>RATE</t>
  </si>
  <si>
    <t>QTY</t>
  </si>
  <si>
    <t>UNIT</t>
  </si>
  <si>
    <t>VAT (14%)</t>
  </si>
  <si>
    <t>GRAND TOTAL (Transfer to C1.1)</t>
  </si>
  <si>
    <t>LOCATION OF WORK</t>
  </si>
  <si>
    <t>CERTIFICATION BY RECOGNIZED BODIES</t>
  </si>
  <si>
    <t>Any specific institutions which may certify items for inclusion in the works and building systems, e.g. Agreement Board of South Africa.</t>
  </si>
  <si>
    <t>SERVICES TO BE PROVIDED</t>
  </si>
  <si>
    <t>UNAUTHORISED PERSONS</t>
  </si>
  <si>
    <t>ELECTRONIC PAYMENTS</t>
  </si>
  <si>
    <t>DAILY RECORDS</t>
  </si>
  <si>
    <t>Add the requirements for daily records of resources (people and equipment employed), or site diaries in respect of work performed on the site, and where such documents are to be kept.</t>
  </si>
  <si>
    <t>PAYMENT CERTIFICATES</t>
  </si>
  <si>
    <t>PERMITS</t>
  </si>
  <si>
    <t>PROOF OF COMPLIANCE WITH THE LAW</t>
  </si>
  <si>
    <t>LOCATION OF THE WORKS</t>
  </si>
  <si>
    <t>5.</t>
  </si>
  <si>
    <t>6.</t>
  </si>
  <si>
    <t>7.</t>
  </si>
  <si>
    <t>8.</t>
  </si>
  <si>
    <t>9.</t>
  </si>
  <si>
    <t>10.</t>
  </si>
  <si>
    <t>C5.1</t>
  </si>
  <si>
    <t>Specifications for HIV\STI Awareness</t>
  </si>
  <si>
    <t xml:space="preserve">Date:  </t>
  </si>
  <si>
    <t>Location and Time:</t>
  </si>
  <si>
    <t>Pre Quotation Meeting</t>
  </si>
  <si>
    <t>Pre Quotation Meeting Date</t>
  </si>
  <si>
    <t>Pre Quotation Meeting location and time</t>
  </si>
  <si>
    <r>
      <t xml:space="preserve">Note: </t>
    </r>
    <r>
      <rPr>
        <i/>
        <sz val="11"/>
        <rFont val="Arial"/>
        <family val="2"/>
      </rPr>
      <t/>
    </r>
  </si>
  <si>
    <t>SIGNATURES OF THE CONTRACTING PARTIES</t>
  </si>
  <si>
    <t xml:space="preserve">C1.2 :CONTRACT DATA: </t>
  </si>
  <si>
    <t>Print :</t>
  </si>
  <si>
    <t>THE KZN DEPARTMENT OF PUBLIC WORKS INVITES QUOTATIONS FOR THE PROVISION OF:</t>
  </si>
  <si>
    <t>INGWAVUMA: JOSINI: REPAIRS AND MAINTENANCE TO TWO CLASSROOMS</t>
  </si>
  <si>
    <t>Department of Public Works</t>
  </si>
  <si>
    <t>Safety Officer:</t>
  </si>
  <si>
    <t>Sipho Dlamini</t>
  </si>
  <si>
    <t>Schedule of Rates</t>
  </si>
  <si>
    <t>Project Leader:</t>
  </si>
  <si>
    <t>Telephone number:</t>
  </si>
  <si>
    <t>WIMS No.:</t>
  </si>
  <si>
    <t>sipho.dlamini@pwd.gov.za</t>
  </si>
  <si>
    <t>Quotation Number:</t>
  </si>
  <si>
    <t>Quotation no:</t>
  </si>
  <si>
    <t>eligible to submit quotes. Quotation values in close proximity to the limit of a Quotation value range will be dealt with in accordance with Clause 25(3)(a)(ii) and 25(7A) of the latest amended Regulations.</t>
  </si>
  <si>
    <t>Joint ventures are eligible to submit Quotations provided that:</t>
  </si>
  <si>
    <t>Quotation document must be properly received on or before the Quotation closing date and time specified on the invitation, fully completed and signed in ink (All as per Standard Conditions of Quotation).</t>
  </si>
  <si>
    <t>Quotation documents may be collected during working hours at the following address :</t>
  </si>
  <si>
    <t>DEPOSITED IN THE Quotation BOX AT:</t>
  </si>
  <si>
    <t>Quotation no:       </t>
  </si>
  <si>
    <t xml:space="preserve">Calculations, drawings and all other pertinent technical information and characteristics as well as modified or proposed Pricing Data must be submitted with the alternative Quotation offer to enable the Employer to evaluate the efficacy of the alternative and its principal elements, to take a view on the degree to which the alternative complies with the Employer’s standards and requirements and to evaluate the acceptability of the pricing proposals. Calculations must be set out in a clear and logical sequence and must clearly reflect all design assumptions. Pricing Data must reflect all assumptions in the development of the pricing proposal. </t>
  </si>
  <si>
    <t>Reject a non-responsive Quotation offer, and not allow it to be subsequently made responsive by correction or withdrawal of the non-conforming deviation or reservation.</t>
  </si>
  <si>
    <t>Quotation offers will only be accepted if:</t>
  </si>
  <si>
    <t>Quotation  no:</t>
  </si>
  <si>
    <t>(Quotationer to Insert a tick (√ ) in the “Returnable document” column to check which documents he/she returned with the Quotation)</t>
  </si>
  <si>
    <t>(Insert a tick in the “Returnable document” column to indicate which documents must be returned with the Quotation)</t>
  </si>
  <si>
    <t>Quotation document name</t>
  </si>
  <si>
    <t xml:space="preserve">Quotation no:         </t>
  </si>
  <si>
    <t xml:space="preserve">Quotation no:        </t>
  </si>
  <si>
    <t>The consultant(s)/project manager must acquaint themselves fully with all relevant matters pertaining to this section in order to enable prospective Quotationer’s to price for all eventualities.</t>
  </si>
  <si>
    <t>Quotation no.:</t>
  </si>
  <si>
    <t>The following drawings / annexures shall be issued during the Quotation period to form part of the Quotation documentation.  Where applicable, drawings  / annexures could be re-issued to the Contractor at commencement of the construction phase.</t>
  </si>
  <si>
    <t>HIV/STI Compliance Report</t>
  </si>
  <si>
    <t>Advertisement date:</t>
  </si>
  <si>
    <t>A responsive Quotation is one that conforms to all the terms, conditions and specifications of the quotation documents without material deviation or qualification. A material deviation or qualification is one which, in the Employer's opinion, would:</t>
  </si>
  <si>
    <t>All equipment or materials used in this contract is to be that which is specified or other approved (other approved means where approval is given by the Head:  Works prior to the close of the quotation).</t>
  </si>
  <si>
    <t>assist affected individuals to access care and counseling.</t>
  </si>
  <si>
    <t xml:space="preserve"> provide information concerning counseling, support and care of those that are infected services; and</t>
  </si>
  <si>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XXXXX community centre.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institute</t>
    </r>
  </si>
  <si>
    <t>4.   Counseling, support and care (summarise information provided).</t>
  </si>
  <si>
    <t>T1.4</t>
  </si>
  <si>
    <t>[1.1]</t>
  </si>
  <si>
    <t>[6.2.9]</t>
  </si>
  <si>
    <t>[6.2.10]</t>
  </si>
  <si>
    <t>[8.1.1]</t>
  </si>
  <si>
    <t>[5.2.1]</t>
  </si>
  <si>
    <t xml:space="preserve">                             </t>
  </si>
  <si>
    <r>
      <t>RESOLUTION</t>
    </r>
    <r>
      <rPr>
        <sz val="10"/>
        <rFont val="Arial"/>
        <family val="2"/>
      </rPr>
      <t xml:space="preserve"> of a meeting of the Board of *Directors / Members / Partners of:</t>
    </r>
  </si>
  <si>
    <t>(Legally correct full name and registration number, if applicable, of the Enterprise)</t>
  </si>
  <si>
    <r>
      <t xml:space="preserve">held at </t>
    </r>
    <r>
      <rPr>
        <i/>
        <sz val="8"/>
        <rFont val="Arial"/>
        <family val="2"/>
      </rPr>
      <t>(town)</t>
    </r>
    <r>
      <rPr>
        <sz val="10"/>
        <rFont val="Arial"/>
        <family val="2"/>
      </rPr>
      <t>:</t>
    </r>
  </si>
  <si>
    <r>
      <t xml:space="preserve">on </t>
    </r>
    <r>
      <rPr>
        <i/>
        <sz val="8"/>
        <rFont val="Arial"/>
        <family val="2"/>
      </rPr>
      <t>(date)</t>
    </r>
    <r>
      <rPr>
        <sz val="10"/>
        <rFont val="Arial"/>
        <family val="2"/>
      </rPr>
      <t>:</t>
    </r>
  </si>
  <si>
    <t>RESOLVED that:</t>
  </si>
  <si>
    <t>2.   *Mr/Mrs/Ms:</t>
  </si>
  <si>
    <t xml:space="preserve">      in *his/her capacity as:</t>
  </si>
  <si>
    <t>(Position in the Enterprise)</t>
  </si>
  <si>
    <t>and who will sign as follows:</t>
  </si>
  <si>
    <t>(Authorised Signatory)</t>
  </si>
  <si>
    <t>Note:</t>
  </si>
  <si>
    <r>
      <t xml:space="preserve">ENTERPRISE STAMP </t>
    </r>
    <r>
      <rPr>
        <sz val="8"/>
        <rFont val="Arial"/>
        <family val="2"/>
      </rPr>
      <t>(If Any)</t>
    </r>
  </si>
  <si>
    <t>COLLECTION OF QUOTATION DOCUMENTS:</t>
  </si>
  <si>
    <t>QUERIES RELATED TO QUOTATION DOCUMENTS MAY BE ADDRESSED TO:</t>
  </si>
  <si>
    <t>DEPOSIT / RETURN OF QUOTATION DOCUMENTS:</t>
  </si>
  <si>
    <t>1.   RETURNABLE SCHEDULES REQUIRED FOR QUOTATION EVALUATION 
     PURPOSES</t>
  </si>
  <si>
    <t>T2.3</t>
  </si>
  <si>
    <t>THE QUOTATION</t>
  </si>
  <si>
    <t>QUOTATION</t>
  </si>
  <si>
    <t>Print Whole Document</t>
  </si>
  <si>
    <t>If you have CutePDF installed on your machine you can use this button.</t>
  </si>
  <si>
    <t>KZN Department of Public Works</t>
  </si>
  <si>
    <t>Accept that tender offers, which do not provide all the data or information requested completely and in the form required, may be regarded by the employer as non-responsive.</t>
  </si>
  <si>
    <t>Tender offer validity</t>
  </si>
  <si>
    <t>Clarification of tender offer after submission</t>
  </si>
  <si>
    <t>Check the final draft of the contract provided by the employer within the time available for the employer to issue the contract.</t>
  </si>
  <si>
    <t>Return of other tender documents</t>
  </si>
  <si>
    <t>The employer’s undertakings</t>
  </si>
  <si>
    <t>Consider any request to make a material change in the capabilities or formation of the tendering entity (or both) or any other criteria which formed part of the qualifying requirements used to prequalify a tenderer to submit a tender offer in terms of a previous procurement process and deny any such request if as a consequence:</t>
  </si>
  <si>
    <t>an individual firm, or a joint venture as a whole, or any individual member of the joint venture fails to meet any of the collective or individual qualifying requirements;</t>
  </si>
  <si>
    <t>the new partners to a joint venture were not prequalified in the first instance, either as individual firms or as another joint venture; or</t>
  </si>
  <si>
    <t>in the opinion of the Employer, acceptance of the material change would compromise the outcome of the prequalification process.</t>
  </si>
  <si>
    <t>Return late tender offers</t>
  </si>
  <si>
    <t>Opening of tender submissions</t>
  </si>
  <si>
    <t>Determine whether there has been any effort by a tenderer to influence the processing of tender offers and instantly disqualify a tenderer (and his tender offer) if it is established that he engaged in corrupt or fraudulent practices.</t>
  </si>
  <si>
    <t>is responsive to the other requirements of the tender documents.</t>
  </si>
  <si>
    <t>A responsive tender is one that conforms to all the terms, conditions, and specifications of the tender documents without material deviation or qualification. A material deviation or qualification is one which, in the Employer's opinion, would:</t>
  </si>
  <si>
    <t>Reject a non-responsive tender offer, and not allow it to be subsequently made responsive by correction or withdrawal of the non-conforming deviation or reservation.</t>
  </si>
  <si>
    <t>Check the highest ranked tender or tenderer with the highest number of tender evaluation points after the evaluation of tender offers in accordance with F.3.11 for:</t>
  </si>
  <si>
    <t>the gross misplacement of the decimal point in any unit rate;</t>
  </si>
  <si>
    <t>omissions made in completing the pricing schedule or bills of quantities; or</t>
  </si>
  <si>
    <t>arithmetic errors in:</t>
  </si>
  <si>
    <t>line items totals resulting from the product of a unit rate and a quantity in bills of quantities or schedules of prices; or</t>
  </si>
  <si>
    <t>the summation of the prices.</t>
  </si>
  <si>
    <t>If bills of quantities or pricing schedules apply and there is an error in the line item total resulting from the product of the unit rate and the quantity, the line item total shall govern and the rate shall be corrected. Where there is an obviously gross misplacement of the decimal point in the unit rate, the line item total as quoted shall govern, and the unit rate shall be corrected.</t>
  </si>
  <si>
    <t>Where there is an error in the total of the prices either as a result of other corrections required by this checking process or in the tenderer's addition of prices, the total of the prices shall govern and the tenderer will be asked to revise selected item prices (and their rates if bills of quantities apply) to achieve the tendered total of the prices.</t>
  </si>
  <si>
    <t>Clarification of a tender offer</t>
  </si>
  <si>
    <t>Obtain clarification from a tenderer on any matter that could give rise to ambiguity in a contract arising from the tender offer.</t>
  </si>
  <si>
    <t>Evaluation of tender offers</t>
  </si>
  <si>
    <t>Provide written reasons for actions taken</t>
  </si>
  <si>
    <t>ATTACH PROOF OF PAID MUNICIPAL RATES &amp; TAXES TO THIS PAGE FOR ADJUDICATION PURPOSES</t>
  </si>
  <si>
    <t>In the case of a Quotation by a Joint Venture, proof of paid municipal rates and taxes for each member of the Joint Venture should be attached to this form.</t>
  </si>
  <si>
    <t>C1.1.</t>
  </si>
  <si>
    <t>Part C3: Scope of Works</t>
  </si>
  <si>
    <t>Part C4: Site Information</t>
  </si>
  <si>
    <t>C3.2</t>
  </si>
  <si>
    <t>C3.3</t>
  </si>
  <si>
    <t>C4.2</t>
  </si>
  <si>
    <t>T2.6</t>
  </si>
  <si>
    <t>T2.1 LIST OF RETURNABLE DOCUMENTS</t>
  </si>
  <si>
    <t>C3.1 -  SCOPE OF WORKS</t>
  </si>
  <si>
    <t>1.1</t>
  </si>
  <si>
    <t>1.2</t>
  </si>
  <si>
    <t>1.2.1</t>
  </si>
  <si>
    <t>1.3</t>
  </si>
  <si>
    <t>(ii)</t>
  </si>
  <si>
    <t>(iii)</t>
  </si>
  <si>
    <t>(iv)</t>
  </si>
  <si>
    <t>1.4</t>
  </si>
  <si>
    <t>1.5</t>
  </si>
  <si>
    <t>1.6</t>
  </si>
  <si>
    <t>1.7</t>
  </si>
  <si>
    <t>2</t>
  </si>
  <si>
    <t>2.1</t>
  </si>
  <si>
    <t>2.2</t>
  </si>
  <si>
    <t>2.3</t>
  </si>
  <si>
    <t>2.4</t>
  </si>
  <si>
    <t>2.5</t>
  </si>
  <si>
    <t>2.6</t>
  </si>
  <si>
    <t>2.7</t>
  </si>
  <si>
    <t>2.8</t>
  </si>
  <si>
    <t>2.9</t>
  </si>
  <si>
    <t>2.10</t>
  </si>
  <si>
    <t>2.11</t>
  </si>
  <si>
    <t>2.12</t>
  </si>
  <si>
    <t>2.13</t>
  </si>
  <si>
    <t>3</t>
  </si>
  <si>
    <t>3.1</t>
  </si>
  <si>
    <t>3.2</t>
  </si>
  <si>
    <t>4</t>
  </si>
  <si>
    <t>4.1</t>
  </si>
  <si>
    <t>5</t>
  </si>
  <si>
    <t>5.1</t>
  </si>
  <si>
    <t>6.1</t>
  </si>
  <si>
    <t>CONTRACT DATA - EMPLOYER</t>
  </si>
  <si>
    <t>1.0</t>
  </si>
  <si>
    <t>[1.2]</t>
  </si>
  <si>
    <t>[6.1]</t>
  </si>
  <si>
    <t>[6.1.9]</t>
  </si>
  <si>
    <t>Interest of principal agent or other agents in the project</t>
  </si>
  <si>
    <t>Details where "yes"</t>
  </si>
  <si>
    <t>2.0</t>
  </si>
  <si>
    <t>CONTRACT AND SITE INFORMATION</t>
  </si>
  <si>
    <t>(working days)</t>
  </si>
  <si>
    <t>(Yes/No)</t>
  </si>
  <si>
    <t>2.11.1</t>
  </si>
  <si>
    <t>2.11.2</t>
  </si>
  <si>
    <t>2.11.3</t>
  </si>
  <si>
    <t>2.11.4</t>
  </si>
  <si>
    <t xml:space="preserve">Water              </t>
  </si>
  <si>
    <t xml:space="preserve">Option A                   </t>
  </si>
  <si>
    <t xml:space="preserve">Option B  </t>
  </si>
  <si>
    <t xml:space="preserve">Option C  </t>
  </si>
  <si>
    <t>Electricity</t>
  </si>
  <si>
    <t>Telecom</t>
  </si>
  <si>
    <t>Ablutions</t>
  </si>
  <si>
    <t>3.0</t>
  </si>
  <si>
    <t>INSURANCES AND SECURITIES</t>
  </si>
  <si>
    <t>[Yes/No]</t>
  </si>
  <si>
    <t>For the sum of:</t>
  </si>
  <si>
    <t>[Amount]</t>
  </si>
  <si>
    <t>[2.6]</t>
  </si>
  <si>
    <t>4.0</t>
  </si>
  <si>
    <t>PRACTICAL COMPLETION DATES AND PENALTIES</t>
  </si>
  <si>
    <t>[Date]</t>
  </si>
  <si>
    <t>5.0</t>
  </si>
  <si>
    <t>DOCUMENTS AND GENERAL</t>
  </si>
  <si>
    <t>[No of]</t>
  </si>
  <si>
    <t>[Addendum No.]</t>
  </si>
  <si>
    <t>5.3
[1.8]</t>
  </si>
  <si>
    <t>[Date of Month]</t>
  </si>
  <si>
    <t>With a deductible of:</t>
  </si>
  <si>
    <t xml:space="preserve">Contract works insurance to be effected by: </t>
  </si>
  <si>
    <t>[Employer/Contractor]</t>
  </si>
  <si>
    <t>Public liability insurance to be effected by:</t>
  </si>
  <si>
    <t xml:space="preserve">5.5
</t>
  </si>
  <si>
    <t>5.6</t>
  </si>
  <si>
    <t>5.7</t>
  </si>
  <si>
    <t>(Country or State)</t>
  </si>
  <si>
    <t>6.0</t>
  </si>
  <si>
    <t>DECLARATION BY THE PRINCIPAL AGENT</t>
  </si>
  <si>
    <t xml:space="preserve">PART 1: CONTRACT DATA COMPLETED BY THE EMPLOYER (MINOR WORKS AGREEMENT CONTRACT DATA EC) (JBCC Series 2000 Edition 4.0 Code 2108-EC July 2007)
</t>
  </si>
  <si>
    <t>CONTRACT DATA - CONTRACTOR</t>
  </si>
  <si>
    <t>CONTRACTING PARTY</t>
  </si>
  <si>
    <t>Tax / VAT Registration No:</t>
  </si>
  <si>
    <t>Code:</t>
  </si>
  <si>
    <t>SECURITIES</t>
  </si>
  <si>
    <t>The security provision selected is:</t>
  </si>
  <si>
    <t>Variable Construction Guarantee:</t>
  </si>
  <si>
    <t>Retention:</t>
  </si>
  <si>
    <t>Advanced Payment is required. Where "Yes":</t>
  </si>
  <si>
    <t>PAYMENT AND ADJUSTMENT OF PRELIMINARIES</t>
  </si>
  <si>
    <t>[State Period]</t>
  </si>
  <si>
    <t xml:space="preserve">Valuations date for payments shall be on: </t>
  </si>
  <si>
    <t>EMPLOYER CHANGES TO JBCC STANDARD DOCUMENTS</t>
  </si>
  <si>
    <t>Option A</t>
  </si>
  <si>
    <t>•</t>
  </si>
  <si>
    <t>The amount for preliminaries</t>
  </si>
  <si>
    <t>Any contingencies</t>
  </si>
  <si>
    <t>3.1.2</t>
  </si>
  <si>
    <r>
      <t xml:space="preserve">Payment of Preliminaries
</t>
    </r>
    <r>
      <rPr>
        <sz val="11"/>
        <rFont val="Arial"/>
        <family val="2"/>
      </rPr>
      <t/>
    </r>
  </si>
  <si>
    <t>The payment of preliminaries related to minor works shall be according to Option A only:</t>
  </si>
  <si>
    <r>
      <t xml:space="preserve">Adjustment of Preliminaries
</t>
    </r>
    <r>
      <rPr>
        <sz val="11"/>
        <rFont val="Arial"/>
        <family val="2"/>
      </rPr>
      <t/>
    </r>
  </si>
  <si>
    <t>For the adjustment of the preliminaries both the contract sum and the contract value shall exclude:</t>
  </si>
  <si>
    <t>Any contingency sum</t>
  </si>
  <si>
    <t>3.2.1</t>
  </si>
  <si>
    <t>An amount which shall not be varied</t>
  </si>
  <si>
    <t>3.3</t>
  </si>
  <si>
    <t>Payment certificate cash flow</t>
  </si>
  <si>
    <t>10% (ten per cent) which amount shall not be varied</t>
  </si>
  <si>
    <t>Changes (if any) in terms of the Employer's Contract Data are accepted :</t>
  </si>
  <si>
    <t xml:space="preserve">Where "Yes" an addendum referenced to this clause is to be attached should the space provided be insufficient. </t>
  </si>
  <si>
    <t>The amount of preliminaries shall be adjusted in the following categories:</t>
  </si>
  <si>
    <t>[14.3]</t>
  </si>
  <si>
    <t>Thus done and signed at…………………………………………………………….on …………..of…………………………………………………….200….</t>
  </si>
  <si>
    <t>[20.0]</t>
  </si>
  <si>
    <t>Part 2: CONTRACT DATA COMPLETED BY THE CONTRACTOR (MINOR WORKS AGREEMENT CONTRACT DATA CE) (JBCC Series 2000 Edition 4.0 Code 2108-CE August 2007)</t>
  </si>
  <si>
    <t>the Bidder is registered with the Construction Industry Development Board in an appropriate class of works and the Bidder has submitted a CIDB certificate of registration.</t>
  </si>
  <si>
    <t>The Bidder has signed and submitted the Authority to Sign.</t>
  </si>
  <si>
    <t>The Bidder has signed and submitted the Equipment Schedules, if applicable.</t>
  </si>
  <si>
    <t>The Bidder has submitted Proof of UIF registration and good standing with the Compensation Commissioner.</t>
  </si>
  <si>
    <r>
      <t xml:space="preserve">If a contractor fails to render the service within the stipulated period in the contract, the employer shall in terms of Clause 12 of the JBCC Minor Works Agreement, deduct a penalty from the value of the contract sum. The employer shall deduct an amount as indicated in the </t>
    </r>
    <r>
      <rPr>
        <b/>
        <sz val="10"/>
        <rFont val="Arial"/>
        <family val="2"/>
      </rPr>
      <t>Minor Works Agreement Contract Data EC</t>
    </r>
    <r>
      <rPr>
        <sz val="10"/>
        <rFont val="Arial"/>
        <family val="2"/>
      </rPr>
      <t>.</t>
    </r>
  </si>
  <si>
    <t>Head: Public Works (Department of Public Works: Province of KwaZulu-Natal)</t>
  </si>
  <si>
    <t>Tel No:</t>
  </si>
  <si>
    <t>Fax No:</t>
  </si>
  <si>
    <t>The arrangements for a Compulsory Pre-Quotation Meeting are:</t>
  </si>
  <si>
    <t>NOT APPLICABLE</t>
  </si>
  <si>
    <t>YES</t>
  </si>
  <si>
    <t>(A, or C)</t>
  </si>
  <si>
    <t>CONTRACTOR</t>
  </si>
  <si>
    <t>NO</t>
  </si>
  <si>
    <t>N.A.</t>
  </si>
  <si>
    <t>In clause 13.11 replace "within  7 calendar days of date of issue.." with "within  21 calendar days of date of issue.."</t>
  </si>
  <si>
    <t>See paragraph 5.3 above for clauses that are not applicable to this contract.</t>
  </si>
  <si>
    <t>The amount of preliminaries</t>
  </si>
  <si>
    <t>State requirements for substantiation of claims in payment certificates to expedite verification and certification by Employer
The contractor shall keep unauthorized persons from the works at all times.  Under no circumstances may any person except guards be allowed to sleep on the building site.</t>
  </si>
  <si>
    <r>
      <t>Describe nature of ground, surface conditions, water table as visible in test holes, and other indisputable facts that may affect construction. Provide available data, information</t>
    </r>
    <r>
      <rPr>
        <sz val="9"/>
        <color indexed="10"/>
        <rFont val="Arial"/>
        <family val="2"/>
      </rPr>
      <t xml:space="preserve"> and site plan.</t>
    </r>
    <r>
      <rPr>
        <sz val="9"/>
        <rFont val="Arial"/>
        <family val="2"/>
      </rPr>
      <t xml:space="preserve">
</t>
    </r>
  </si>
  <si>
    <t xml:space="preserve">Once a contract is awarded the contractor must complete a WIMS Registration form and a financial detail certificate available from the Department.  This form must be submitted together with a cancelled cheque or a certified bank statement and a certified copy of the ID of the person who signed the financial detail certificate.
</t>
  </si>
  <si>
    <r>
      <t xml:space="preserve">State requirements for substantiation of claims in payment certificates to expedite verification and certification by Employer. </t>
    </r>
    <r>
      <rPr>
        <sz val="9"/>
        <color indexed="10"/>
        <rFont val="Arial"/>
        <family val="2"/>
      </rPr>
      <t>Contractor's must ensure that they submit their Tax Invoice with their claim for timeous payment.</t>
    </r>
  </si>
  <si>
    <t>Description of drawings</t>
  </si>
  <si>
    <t>Regional Offices</t>
  </si>
  <si>
    <t>Pietermaritzburg</t>
  </si>
  <si>
    <t>Private Bag X9153</t>
  </si>
  <si>
    <t>3200</t>
  </si>
  <si>
    <t>10 Prince Alfred Street</t>
  </si>
  <si>
    <t>Fax No: 033 897 1399</t>
  </si>
  <si>
    <t>Tel No:  033 897 1300</t>
  </si>
  <si>
    <t>Ladysmith</t>
  </si>
  <si>
    <t>Private Bag X9963</t>
  </si>
  <si>
    <t>LADYSMITH</t>
  </si>
  <si>
    <t>3370</t>
  </si>
  <si>
    <t>Tel No:  036 638 2800</t>
  </si>
  <si>
    <t xml:space="preserve">Fax No: 036 638 2898 </t>
  </si>
  <si>
    <t>Ulundi</t>
  </si>
  <si>
    <t>1st Floor, Legislative Assembly &amp; Administration Building</t>
  </si>
  <si>
    <t>Prince Mangosuthu Street</t>
  </si>
  <si>
    <t xml:space="preserve">ULUNDI </t>
  </si>
  <si>
    <t>3838</t>
  </si>
  <si>
    <t>Tel No:  035 870 3494</t>
  </si>
  <si>
    <t xml:space="preserve">Fax No: 035 870 3493 </t>
  </si>
  <si>
    <t>Durban</t>
  </si>
  <si>
    <t>Private Bag X54336</t>
  </si>
  <si>
    <t>DURBAN</t>
  </si>
  <si>
    <t>4000</t>
  </si>
  <si>
    <t>Tel No:  031 203 2209</t>
  </si>
  <si>
    <t xml:space="preserve">Fax No: 031 261 5044 </t>
  </si>
  <si>
    <t>f)</t>
  </si>
  <si>
    <t>Communication and employer’s agent</t>
  </si>
  <si>
    <t>Procurement procedures</t>
  </si>
  <si>
    <t>F.1.6.3.2</t>
  </si>
  <si>
    <t>Tenderer’s obligations</t>
  </si>
  <si>
    <t>Notify the employer of any proposed material change in the capabilities or formation of the tendering entity (or both) or any other criteria which formed part of the qualifying requirements used by the employer as the basis in a prior process to invite the tenderer to submit a tender offer and obtain the employer's written approval to do so prior to the closing time for tenders.</t>
  </si>
  <si>
    <t>Cost of tendering</t>
  </si>
  <si>
    <t>Check the tender documents on receipt for completeness and notify the employer of any discrepancy or omission.</t>
  </si>
  <si>
    <t>Treat as confidential all matters arising in connection with the tender. Use and copy the documents issued by the employer only for the purpose of preparing and submitting a tender offer in response to the invitation.</t>
  </si>
  <si>
    <t>Obtain, as necessary for submitting a tender offer, copies of the latest versions of standards, specifications, conditions of contract and other publications, which are not attached but which are incorporated into the tender documents by reference.</t>
  </si>
  <si>
    <t>Pricing the tender offer</t>
  </si>
  <si>
    <t>Show VAT payable by the employer separately as an addition to the tendered total of the prices.</t>
  </si>
  <si>
    <t>Alternative tender offers</t>
  </si>
  <si>
    <t>Submitting a tender offer</t>
  </si>
  <si>
    <t>as Witness (2)</t>
  </si>
  <si>
    <t>as Witness (1)</t>
  </si>
  <si>
    <t>DESCRIPTION OF THE WORKS</t>
  </si>
  <si>
    <t>Compiler to provide a short description of the works, purpose of the works, etc.</t>
  </si>
  <si>
    <t>11.</t>
  </si>
  <si>
    <t>Locality Plan</t>
  </si>
  <si>
    <t>Site Plan</t>
  </si>
  <si>
    <t>Civil engineering works - CE</t>
  </si>
  <si>
    <t>CE</t>
  </si>
  <si>
    <t>Electrical engineering works (Infrastructure) - EP</t>
  </si>
  <si>
    <t>EP</t>
  </si>
  <si>
    <t>Selected option:</t>
  </si>
  <si>
    <t>Electrical engineering works (buildings) - EB</t>
  </si>
  <si>
    <t>EB</t>
  </si>
  <si>
    <t>General building works  - GB</t>
  </si>
  <si>
    <t>GB</t>
  </si>
  <si>
    <t>Mechanical Engineering Works - ME</t>
  </si>
  <si>
    <t>ME</t>
  </si>
  <si>
    <t>The extension, installation, repair, maintenance or renewal, or removal, of asphalt - SB</t>
  </si>
  <si>
    <t>SB</t>
  </si>
  <si>
    <t>The development, extension, installation, removal, and dismantling, as relevant, associated with building excavations, shaft sinking and lateral earth support - SC</t>
  </si>
  <si>
    <t>SC</t>
  </si>
  <si>
    <t>The development, extension, installation, repair, renewal, removal, or alteration of corrosion protection systems (cathodic, anodic and electrolytic) - SD</t>
  </si>
  <si>
    <t>SD</t>
  </si>
  <si>
    <t>Demolition of buildings and engineering infrastructure and blasting - SE</t>
  </si>
  <si>
    <t>SE</t>
  </si>
  <si>
    <t>The development, extension, installation, renewal, removal, renovation, alteration or dismantling of fire prevention and protection infrastructure (drencher and sprinkler systems and fire installation) - SF</t>
  </si>
  <si>
    <t>SF</t>
  </si>
  <si>
    <t>The development, extension, installation, renewal, removal, renovation, alteration or dismantling of glazing, curtain walls and shop fronts - SG</t>
  </si>
  <si>
    <t>SG</t>
  </si>
  <si>
    <t>The development, extension, installation, maintenance, renewal. removal, alteration or dismantling, as relevant, of landscaping, irrigation and horticultural works - SH</t>
  </si>
  <si>
    <t>SH</t>
  </si>
  <si>
    <t>The development, extension, installation, repair, maintenance, renewal. removal, renovation, alteration or, dismantling of lifts, escalators, travellators and hoisting machinery - SI</t>
  </si>
  <si>
    <t>SI</t>
  </si>
  <si>
    <t>The development, installation, removal, or dismantling, as relevant, of piles and other specialized foundations for buildings and structures - SJ</t>
  </si>
  <si>
    <t>SJ</t>
  </si>
  <si>
    <t>The installation, renewal, removal, alteration or dismantling, as relevant, road markings and signage - SK</t>
  </si>
  <si>
    <t>SK</t>
  </si>
  <si>
    <t>The development, extension, installation, renewal. removal, renovation, alteration or dismantling of structural steelwork and scaffolding - SL</t>
  </si>
  <si>
    <t>SL</t>
  </si>
  <si>
    <t>SM Timber buildings and structures - SM</t>
  </si>
  <si>
    <t>SM</t>
  </si>
  <si>
    <t>The extension, installation, repair, maintenance, renewal, removal, renovation or alteration, as relevant, of the waterproofing of basements, roofs and walls using specialist systems. - SN</t>
  </si>
  <si>
    <t>SN</t>
  </si>
  <si>
    <t>The development, extension, installation, renewal, removal, alteration or dismantling or demolition of water installations and soil and waste water drainage associated with buildings (wet services, plumbing) - SO</t>
  </si>
  <si>
    <t>SO</t>
  </si>
  <si>
    <t>The development, extension, installation, repair, removal, alteration, dismantling or demolition of precast concrete or steel fencing - SQ</t>
  </si>
  <si>
    <t>SQ</t>
  </si>
  <si>
    <t>Please choose a class from the list below by clicking onto the relevant option  :</t>
  </si>
  <si>
    <t>Calculated automatically</t>
  </si>
  <si>
    <r>
      <t xml:space="preserve">F.2.13.1 - </t>
    </r>
    <r>
      <rPr>
        <sz val="10"/>
        <rFont val="Arial"/>
        <family val="2"/>
      </rPr>
      <t>Bidders may offer tenders for the following:</t>
    </r>
  </si>
  <si>
    <r>
      <t xml:space="preserve">F.2.13.3 - </t>
    </r>
    <r>
      <rPr>
        <sz val="10"/>
        <rFont val="Arial"/>
        <family val="2"/>
      </rPr>
      <t>Number of copies of quote</t>
    </r>
  </si>
  <si>
    <r>
      <rPr>
        <b/>
        <sz val="10"/>
        <rFont val="Arial"/>
        <family val="2"/>
      </rPr>
      <t xml:space="preserve">F.3.4 </t>
    </r>
    <r>
      <rPr>
        <sz val="10"/>
        <rFont val="Arial"/>
        <family val="2"/>
      </rPr>
      <t>- Location for opening of quote</t>
    </r>
  </si>
  <si>
    <r>
      <rPr>
        <b/>
        <sz val="10"/>
        <rFont val="Arial"/>
        <family val="2"/>
      </rPr>
      <t xml:space="preserve">F2.12 </t>
    </r>
    <r>
      <rPr>
        <sz val="10"/>
        <rFont val="Arial"/>
        <family val="2"/>
      </rPr>
      <t>- Alternative quote offer permitted</t>
    </r>
  </si>
  <si>
    <t>Only bidders who are responsive to the following responsiveness criteria are eligible to submit quotes:</t>
  </si>
  <si>
    <t>Quote offer must be properly received on the tender closing date and time specified on the invitation, fully completed and signed in ink (All as per Standard Conditions of Tender).</t>
  </si>
  <si>
    <t>The Standard Conditions of Tender make several references to the Quotation Data for details that apply specifically to this quotation. The Quotation Data shall have precedence in the interpretation of any ambiguity or inconsistency between it and the Standard Conditions of Tender.</t>
  </si>
  <si>
    <t>The reference to the word "Tender" in the Standard Condition of Tender shall be construed to mean "Quotation:".</t>
  </si>
  <si>
    <t>Quotation No</t>
  </si>
  <si>
    <t>The Bidder shall complete the following schedules giving details of the various items of materials or equipment that he includes in his offer.</t>
  </si>
  <si>
    <r>
      <t xml:space="preserve">In the case of a Quote by a Joint Venture, certified copies of proof of Good Standing with the </t>
    </r>
    <r>
      <rPr>
        <b/>
        <sz val="10"/>
        <rFont val="Arial"/>
        <family val="2"/>
      </rPr>
      <t>UIF</t>
    </r>
    <r>
      <rPr>
        <sz val="10"/>
        <rFont val="Arial"/>
        <family val="2"/>
      </rPr>
      <t xml:space="preserve"> in respect of each party to the Joint Venture must be attached to this page</t>
    </r>
  </si>
  <si>
    <t>In the case of a Quote by a Joint Venture, certified copies of proof of Good Standing with the Compensation Commissioner in respect of each party to the Joint Venture must be attached to this page</t>
  </si>
  <si>
    <t>THE QUOTE</t>
  </si>
  <si>
    <t>JBCC Minor Works agreement EC and CE</t>
  </si>
  <si>
    <t xml:space="preserve">THE FOLLOWING PARTICULARS MUST BE FURNISHED (FAILURE TO DO SO MAY RESULT IN YOUR BID BEING DISQUALIFIED)
</t>
  </si>
  <si>
    <t>NAME OF BIDDER:</t>
  </si>
  <si>
    <t>POSTAL ADDRESS:</t>
  </si>
  <si>
    <t>STREET ADDRESS:</t>
  </si>
  <si>
    <t>TELEPHONE NUMBER</t>
  </si>
  <si>
    <t>CELLPHONE NUMBER:</t>
  </si>
  <si>
    <t>FACSIMILE NUMBER</t>
  </si>
  <si>
    <t>E-MAIL ADDRESS:</t>
  </si>
  <si>
    <t>VAT REGISTRATION NUMBER:</t>
  </si>
  <si>
    <t>YES               or NO</t>
  </si>
  <si>
    <t xml:space="preserve">IF YES, WHO WAS THE CERTIFICATE ISSUED BY? </t>
  </si>
  <si>
    <t>[Tick Applicable Box]</t>
  </si>
  <si>
    <t>A Verification Agency Accredited by the South African Accreditation System (SANAS); OR</t>
  </si>
  <si>
    <t>ARE YOU THE ACCREDITED REPRESENTATIVE IN SOUTH AFRICA FOR THE GOODS / SERVICES / WORKS OFFERED? [If yes, enclose proof]</t>
  </si>
  <si>
    <t>CODE :</t>
  </si>
  <si>
    <t>NUMBER:</t>
  </si>
  <si>
    <t>Bidders should ensure that bids are delivered timeously to the correct address. If the bid is late, it will not be accepted for consideration.</t>
  </si>
  <si>
    <t>All Bids must be submitted on the official forms – (Not to be re-typed)</t>
  </si>
  <si>
    <t>Bid no:</t>
  </si>
  <si>
    <t>ATTACH COMPANY PROFILE TO THIS PAGE IF ALL THE RELEVANT INFORMATION REQUESTED ON THIS FORM IS DEALT WITH IN SAID COMPANY PROFILE</t>
  </si>
  <si>
    <t xml:space="preserve">However, it regularly occurs that a Contractor will at the same time submit Bids for a number of projects that are advertised during an overlapping period. Moreover, the Contractor may be busy with a Contract that is of the registered CIDB Grading Designation (value) or is even attending to a number of smaller valued Contracts. </t>
  </si>
  <si>
    <t>It therefore becomes the prerogative of a Bidder in such instances to prove to the Department that the Enterprise has the capacity in every respect to attend to more than one (1) contract at a time.</t>
  </si>
  <si>
    <t xml:space="preserve">A Bidder who wishes to  be considered for this  Bid Contract  award, over and  above other  Bids
that they have submitted, shall submit when requested by the DoPW the necessary proof that: </t>
  </si>
  <si>
    <t>he/she has access to additional finance (inclusive of a PERFORMANCE GUARANTEE BY A REGISTERED FINANCIAL INSTITUTION),</t>
  </si>
  <si>
    <t>he/she has additional Human Recourses available to successfully complete this project.</t>
  </si>
  <si>
    <t>he/she has adequate Equipment, Plant and Machinery that all of the above can, undoubtedly,  be sourced for this Bid. (Please submit to the DoPW the name and contact details of the supplier if the Bidder is going to hire Equipment, Plant or Machinery, when requested.)</t>
  </si>
  <si>
    <t>I, the undersigned,</t>
  </si>
  <si>
    <t xml:space="preserve">(name of person authorized to sign on behalf of the Bidder) </t>
  </si>
  <si>
    <t>understand that it is the responsibility of the Bidder to prove and provide when requested by the DoPW, evidence of the good Financial Standing of the Business to complete the Contract successfully.
Furthermore, it is understood that failure to provide when requested by DoPW, at least the information as stated in paragraphs (d)(i)(ii) AND (iii) above will not enable the Evaluation Team to assess the CURRENT financial standing of the Business and the failure to provide said information when requested will, therefore, invalidate the Bid. 
I accept and understand that the Department of Public Works, as representative of the Provincial Administration of KwaZulu-Natal in this Bid, may act against me and the Bidder, jointly and severally, should this declaration and/or any information provided be found to be false.</t>
  </si>
  <si>
    <t>Duly signed at…………………………………………………………. on this the…... day of……………………………. 201…</t>
  </si>
  <si>
    <t>T2.4 FINANCIAL STANDING AND OTHER RESOURCES OF BUSINESS DECLARATION</t>
  </si>
  <si>
    <t>3.4</t>
  </si>
  <si>
    <t>3.5</t>
  </si>
  <si>
    <t>3.6</t>
  </si>
  <si>
    <t>5.2</t>
  </si>
  <si>
    <t>5.3</t>
  </si>
  <si>
    <t>5.4</t>
  </si>
  <si>
    <t>5.5</t>
  </si>
  <si>
    <t>9.1</t>
  </si>
  <si>
    <t>9.2</t>
  </si>
  <si>
    <t>Interest of principal agent or other agents in the project. If they have no interest in the project please put N/A in the space adjacent.</t>
  </si>
  <si>
    <t>Will the existing premises be occupied?</t>
  </si>
  <si>
    <t xml:space="preserve">If "yes" please describe the specific requirements how to deal with the occupation of the building and the working around them, here. </t>
  </si>
  <si>
    <t xml:space="preserve">Support insurance to be effected by the employer: (Yes or No) </t>
  </si>
  <si>
    <t>If Yes, Indicate the sum insured for:</t>
  </si>
  <si>
    <t>Sum of R2 million</t>
  </si>
  <si>
    <t>Contract Sum plus 10%</t>
  </si>
  <si>
    <t>Construction document copies to be supplied to the contractor free of charge:</t>
  </si>
  <si>
    <t>"A"</t>
  </si>
  <si>
    <t>Did you make changes to the JBCC Minor Works Agreement? (If yes please indicate below):</t>
  </si>
  <si>
    <t>Addendum Nr?</t>
  </si>
  <si>
    <t>"B"</t>
  </si>
  <si>
    <t>Omit Clause 2.1 and 2.2; 2.4 to 2.7</t>
  </si>
  <si>
    <t>Omit Clause 3.4 and 3.5;</t>
  </si>
  <si>
    <t>Omit Clauses 5.1.1 and 5.1.2 and 5.1.5 and 5.1.6</t>
  </si>
  <si>
    <t>Omit Clauses 7.1.1</t>
  </si>
  <si>
    <t>Omit Clause 12.3.2;</t>
  </si>
  <si>
    <t>Omit Clauses 13.6.1 and 13.6.3 and 13.8 and 13.13 to 13.16</t>
  </si>
  <si>
    <t>Omit Clauses 14.9</t>
  </si>
  <si>
    <t>Omit Clauses 15.1.1 and 15.1.5 and 15.3.7 and 15.3.8</t>
  </si>
  <si>
    <t>Omit Clauses 16.1.1 and 16.4.7 and 16.4.8</t>
  </si>
  <si>
    <t>Omit Clauses 17.2.6 and 17.2.7</t>
  </si>
  <si>
    <t>In clause 4.1 replace "10 working days" with "submit the priced schedule of Quantities with the Returnable Schedules."</t>
  </si>
  <si>
    <t>Work to be undertaken by direct contractors (Yes/No):</t>
  </si>
  <si>
    <t>"C"</t>
  </si>
  <si>
    <t>Interim payment certificate to be issued by (date of month):</t>
  </si>
  <si>
    <t xml:space="preserve">Schedule of Price Cost Amounts (if applicable). </t>
  </si>
  <si>
    <t>Description of the PC Amount</t>
  </si>
  <si>
    <t>PC Amount</t>
  </si>
  <si>
    <t xml:space="preserve">Schedule of Employer's Allowances (if applicable). </t>
  </si>
  <si>
    <t>Description of the Employer's Allowance</t>
  </si>
  <si>
    <r>
      <t xml:space="preserve">Schedule of work by direct subcontractors. </t>
    </r>
    <r>
      <rPr>
        <i/>
        <sz val="8"/>
        <color indexed="10"/>
        <rFont val="Arial"/>
        <family val="2"/>
      </rPr>
      <t>Note: This schedule is for information purposes only and are not to be included in the quotation amount.</t>
    </r>
  </si>
  <si>
    <t>Of the month</t>
  </si>
  <si>
    <t>Position</t>
  </si>
  <si>
    <t>T2.13</t>
  </si>
  <si>
    <t>T2.6 CONTRACTOR'S SAFETY, HEALTH AND ENVIRONMENTAL 
DECLARATION</t>
  </si>
  <si>
    <t>T2.7  SITE INSPECTION MEETING CERTIFICATE</t>
  </si>
  <si>
    <t>T2.8  CERTIFIED PROOF OF VALID UIF REGISTRATION</t>
  </si>
  <si>
    <t>T2.11 PROOF OF PAID MUNICIPAL RATES &amp; TAXES</t>
  </si>
  <si>
    <t>T2.12 CERTIFIED PROOF OF GOOD STANDING WITH THE COMPENSATION COMMISSIONER</t>
  </si>
  <si>
    <t>Designation</t>
  </si>
  <si>
    <t>Less than or equal to</t>
  </si>
  <si>
    <t>20% Added</t>
  </si>
  <si>
    <t>No Limit</t>
  </si>
  <si>
    <t>Class of Construction works</t>
  </si>
  <si>
    <t>Do you want to apply Preferences?</t>
  </si>
  <si>
    <t>No Preference points will be applied</t>
  </si>
  <si>
    <t>Preference points will be applied on a 80/20 basis</t>
  </si>
  <si>
    <t>Method 2 - Financial Offer plus Preference points</t>
  </si>
  <si>
    <t xml:space="preserve">Method 1 - Financial Offer </t>
  </si>
  <si>
    <t>Disclaimer: Each person that downloads this file does so at their own peril and discretion. This document is compiled as a courtesy to other users and each person is still responsible to ensure that their document complies in all respects with the requirements of the client. Each user must ensure that they proof read their completed document and correct any patent errors that might have been in the downloaded file. The compiler of this file does not accept any responsibility for any mistake or error once this file is downloaded and populated by the user. It is also not the compiler of this file's responsibility to ensure that this file is updated or that this file contains the latest statutory requirements in terms of CIDB or the Government.</t>
  </si>
  <si>
    <r>
      <t xml:space="preserve">2.   RETURNABLE SCHEDULES REQUIRED FOR QUOTATION EVALUATION    
      PURPOSES BUT </t>
    </r>
    <r>
      <rPr>
        <b/>
        <u/>
        <sz val="12"/>
        <rFont val="Arial Narrow"/>
        <family val="2"/>
      </rPr>
      <t>TO BE SUPPLIED BY THE BIDDER</t>
    </r>
  </si>
  <si>
    <t>CIDB Registration form or application for Registration form (F006) including Registration number</t>
  </si>
  <si>
    <t>CIDB Registration Number:</t>
  </si>
  <si>
    <t>EPWP No (If Applicable)</t>
  </si>
  <si>
    <t>NB  Remember to do a Print Preview before printing this schedule to include rows that you've inserted.</t>
  </si>
  <si>
    <t>In clause 13.9.1 replace "8% of such value to a limit of 4%.." with "10% of such value to a limit of 10%.."</t>
  </si>
  <si>
    <t>In clause 13.9.2 replace "2% of the contract sum.." with "5% of the contract sum.."</t>
  </si>
  <si>
    <t>No insurance required up to R200,000</t>
  </si>
  <si>
    <t>TOTAL OF WORK</t>
  </si>
  <si>
    <t>TOTAL OF WORK INCLUDING P&amp;G's</t>
  </si>
  <si>
    <r>
      <t>Please do a print preview before printing.  To do this click onto the</t>
    </r>
    <r>
      <rPr>
        <b/>
        <sz val="10"/>
        <color rgb="FF00B050"/>
        <rFont val="Arial"/>
        <family val="2"/>
      </rPr>
      <t xml:space="preserve"> Enter Quotation  Data</t>
    </r>
    <r>
      <rPr>
        <b/>
        <sz val="10"/>
        <color indexed="9"/>
        <rFont val="Arial"/>
        <family val="2"/>
      </rPr>
      <t xml:space="preserve"> button above.  Then click onto the button of the document you want to go to and click onto the Print Preview button.  Note that you can use the Page Break Preview to adjust the page breaks.</t>
    </r>
  </si>
  <si>
    <t>DEPARTMENT OF PUBLIC WORKS</t>
  </si>
  <si>
    <r>
      <t>A.</t>
    </r>
    <r>
      <rPr>
        <b/>
        <sz val="12"/>
        <color theme="0"/>
        <rFont val="Times New Roman"/>
        <family val="1"/>
      </rPr>
      <t xml:space="preserve">             </t>
    </r>
    <r>
      <rPr>
        <b/>
        <sz val="12"/>
        <color theme="0"/>
        <rFont val="Arial"/>
        <family val="2"/>
      </rPr>
      <t>QUOTATION DATA</t>
    </r>
  </si>
  <si>
    <r>
      <t xml:space="preserve">Please complete the areas in blue including drop downs below :
</t>
    </r>
    <r>
      <rPr>
        <sz val="10"/>
        <color indexed="9"/>
        <rFont val="Arial"/>
        <family val="2"/>
      </rPr>
      <t>Areas in black ae calculated automatically once the areas in blue are filled in.</t>
    </r>
  </si>
  <si>
    <r>
      <t>B.</t>
    </r>
    <r>
      <rPr>
        <b/>
        <sz val="12"/>
        <color theme="0"/>
        <rFont val="Times New Roman"/>
        <family val="1"/>
      </rPr>
      <t xml:space="preserve">            </t>
    </r>
    <r>
      <rPr>
        <b/>
        <sz val="12"/>
        <color theme="0"/>
        <rFont val="Arial"/>
        <family val="2"/>
      </rPr>
      <t>CONTRACT DATA</t>
    </r>
  </si>
  <si>
    <t>Annexures</t>
  </si>
  <si>
    <t>The bid box is  open during official working hours.</t>
  </si>
  <si>
    <t>Account Name:</t>
  </si>
  <si>
    <t>KZN PROV GOV-WORKS</t>
  </si>
  <si>
    <t>Bank Name:</t>
  </si>
  <si>
    <t>ABSA</t>
  </si>
  <si>
    <t>Account Number:</t>
  </si>
  <si>
    <t>Bank Code:</t>
  </si>
  <si>
    <t>CURRENT ACCOUNT</t>
  </si>
  <si>
    <t>Reference No:</t>
  </si>
  <si>
    <t>Ref No 14019605</t>
  </si>
  <si>
    <t>The Bidder must attach the account statement with above reference, to this bid as proof of payment of the deposit.</t>
  </si>
  <si>
    <t>TENDER DOCUMENTS MAY BE:</t>
  </si>
  <si>
    <t>In terms of Regulation 5(1)(h) of the Construction Regulations of February 2014 a Contractor may only be appointed to perform construction work if the Client is satisfied that the Contractor has the necessary competencies and resources to carry out the work safely in accordance with the Occupational Health and Safety Act, Act 85 of 1993 and the Construction Regulations of February 2014. In line with this requirement the Contractor is required to read through this document carefully, sign it and submit it with his/her Bid.</t>
  </si>
  <si>
    <t>Construction Regulations of February 2014.</t>
  </si>
  <si>
    <t>Duly signed at…………………………………………………………. on this the…... day of……………………………. 20…..</t>
  </si>
  <si>
    <t>"The contractor must submit proof of UIF Contributions made to the fund to the Principal Agent on a monthly basis for the duration of the contract.
Should the contractor default on his monthly payments, the Employer will pay the outstanding payments due and the contractor will be liable for payments made by the Employer on behalf of the contractor, plus any additional cost associated with this process."</t>
  </si>
  <si>
    <t>Percentage of Preliminary and General to add:</t>
  </si>
  <si>
    <t xml:space="preserve">Add: Preliminary and General Costs of </t>
  </si>
  <si>
    <t>ATTACH A CERTIFIED COPY OF PROOF OF PAYMENT OF THE BID DEPOSIT BY THE BIDDER,  TO THIS PAGE FOR ADJUDICATION PURPOSES</t>
  </si>
  <si>
    <r>
      <t xml:space="preserve">In the case of a Tender by a Joint Venture a certified copy of proof of payment of the bid deposit </t>
    </r>
    <r>
      <rPr>
        <u/>
        <sz val="11"/>
        <rFont val="Arial"/>
        <family val="2"/>
      </rPr>
      <t>is only necessary in respect of any one party</t>
    </r>
    <r>
      <rPr>
        <sz val="11"/>
        <rFont val="Arial"/>
        <family val="2"/>
      </rPr>
      <t xml:space="preserve"> to the Joint Venture and must be attached to this page</t>
    </r>
  </si>
  <si>
    <t>T2.14</t>
  </si>
  <si>
    <t>Model Preambles for Trades 2008</t>
  </si>
  <si>
    <t>THIS FORM MUST BE FILLED IN DUPLICATE BY BOTH THE SUCCESSFUL BIDDER (PART 1) AND THE PURCHASER (PART 2).  BOTH FORMS MUST BE SIGNED IN THE ORIGINAL SO THAT THE SUCCESSFUL BIDDER AND THE PURCHASER WOULD BE IN POSSESSION OF ORIGINALLY SIGNED CONTRACTS FOR THEIR RESPECTIVE RECORDS.</t>
  </si>
  <si>
    <t>PART 1 (TO BE FILLED IN BY THE BIDDER)</t>
  </si>
  <si>
    <t>I hereby undertake to supply all or any of the goods and/or works described in the attached bidding documents to Head: Public Works (Department of Public Works: Province of KwaZulu-Natal) in accordance</t>
  </si>
  <si>
    <t>The following documents shall be deemed to form and be read and construed as part of this agreement:</t>
  </si>
  <si>
    <t>(i)      Bidding documents, viz</t>
  </si>
  <si>
    <t>-</t>
  </si>
  <si>
    <t>Invitation to bid;</t>
  </si>
  <si>
    <t>Pricing schedule(s);</t>
  </si>
  <si>
    <t>Technical Specification(s);</t>
  </si>
  <si>
    <t>Special Conditions of Contract;</t>
  </si>
  <si>
    <r>
      <t>(i)</t>
    </r>
    <r>
      <rPr>
        <sz val="7"/>
        <rFont val="Arial"/>
        <family val="2"/>
      </rPr>
      <t xml:space="preserve">          </t>
    </r>
    <r>
      <rPr>
        <sz val="10"/>
        <rFont val="Arial"/>
        <family val="2"/>
      </rPr>
      <t>Other (specify)</t>
    </r>
  </si>
  <si>
    <t>I confirm that I have satisfied myself as to the correctness and validity of my bid; that the price(s) and rate(s) quoted cover all the goods and/or works specified in the bidding documents; that the price(s) and rate(s) cover all my obligations and I accept that any mistakes regarding price(s) and rate(s) and calculations will be at my own risk.</t>
  </si>
  <si>
    <t>I declare that I have no participation in any collusive practices with any bidder or any other person regarding this or any other bid.</t>
  </si>
  <si>
    <t>I confirm that I am duly authorised to sign this contract.</t>
  </si>
  <si>
    <t>NAME (PRINT):</t>
  </si>
  <si>
    <t>Witnesses:</t>
  </si>
  <si>
    <t>CAPACITY:</t>
  </si>
  <si>
    <t>SIGNATURE:</t>
  </si>
  <si>
    <t>NAME OF FIRM:</t>
  </si>
  <si>
    <t>DATE:</t>
  </si>
  <si>
    <t>PART 2 (TO BE FILLED IN BY THE PURCHASER)</t>
  </si>
  <si>
    <t>I ______________________________________________________________________ in my capacity as</t>
  </si>
  <si>
    <t>goods/works indicated hereunder and/or further specified in the annexure(s).</t>
  </si>
  <si>
    <t>An official order indicating delivery instructions is forthcoming.</t>
  </si>
  <si>
    <t>3. I undertake to make payment for the goods/works delivered in accordance with the terms and conditions of the contract, within 30 (thirty) days after receipt of an invoice accompanied by the delivery note.</t>
  </si>
  <si>
    <t xml:space="preserve">ITEM
NO. </t>
  </si>
  <si>
    <t>PRICE  (ALL APPLICABLE TAXES INCLUDED)</t>
  </si>
  <si>
    <t>BRAND</t>
  </si>
  <si>
    <t>DELIVERY PERIOD</t>
  </si>
  <si>
    <t xml:space="preserve">B-BBEE STATUS LEVEL OF CONTRIBUTION </t>
  </si>
  <si>
    <t>MINIMUM THRESHOLD  FOR LOCAL PRODUCTION AND CONTENT (if applicable)</t>
  </si>
  <si>
    <t>SIGNED AT _____________________________________________ON____________________________</t>
  </si>
  <si>
    <t>[Place]</t>
  </si>
  <si>
    <t>OFFICIAL STAMP:</t>
  </si>
  <si>
    <t>T2.15</t>
  </si>
  <si>
    <t>T2.16</t>
  </si>
  <si>
    <t>Banking Reference Numbers</t>
  </si>
  <si>
    <t>Head Office</t>
  </si>
  <si>
    <t>Ethekwini Region</t>
  </si>
  <si>
    <t>Ref No 14019613</t>
  </si>
  <si>
    <t>Ref No 14019621</t>
  </si>
  <si>
    <t>Ref No 14019639</t>
  </si>
  <si>
    <t>Ref No 14019647</t>
  </si>
  <si>
    <t>Telephone</t>
  </si>
  <si>
    <t>Fax</t>
  </si>
  <si>
    <t>033 - 8971300</t>
  </si>
  <si>
    <t>033 - 8971399</t>
  </si>
  <si>
    <t>031-203 2210</t>
  </si>
  <si>
    <t>031-261 5044</t>
  </si>
  <si>
    <t>036-638 8071</t>
  </si>
  <si>
    <t>036-638 8050</t>
  </si>
  <si>
    <t>035 - 874 3349</t>
  </si>
  <si>
    <t>035-874 2519</t>
  </si>
  <si>
    <t>033-897 1421/1422</t>
  </si>
  <si>
    <t>033-897 1399</t>
  </si>
  <si>
    <t>KZN Department of Public Works, 191 Prince Alfred Street, Pietermaritzburg, 3200 at the time indicated on T1.1 Bid Notice and Invitation to Quote</t>
  </si>
  <si>
    <t>KZN Department of Public Works, eThekwini Region Office, (ground floor), 455A, Jan Smuts Highway, Mayville, 4091 at the time indicated on T1.1 Bid Notice and Invitation to Quote</t>
  </si>
  <si>
    <t>KZN Department of Public Works, Midlands Region Office, 40 Shepstone Road, Ladysmith, 3370 at the time indicated on T1.1 Bid Notice and Invitation to Quote</t>
  </si>
  <si>
    <t>KZN Department of Public Works, 1st Floor, Northern Region Office, Legislative Assembly &amp; Administration Building, King Dinuzulu highway, ULUNDI at the time indicated on T1.1 Bid Notice and Invitation to Quote</t>
  </si>
  <si>
    <t>KZN Department of Public Works, Southern Region Office, 10 Prince Alfred Street, Pietermaritzburg, 3200 at the time indicated on T1.1 Bid Notice and Invitation to Quote</t>
  </si>
  <si>
    <t>Closing Date:</t>
  </si>
  <si>
    <r>
      <t xml:space="preserve">The Bills of Quantities document forms part of and must be read and priced in conjunction with all the other documents forming part of the contract documents, the Standard Conditions of Tender, Conditions of Contract, </t>
    </r>
    <r>
      <rPr>
        <sz val="9"/>
        <color rgb="FFFF0000"/>
        <rFont val="Arial"/>
        <family val="2"/>
      </rPr>
      <t>Model Preambles for Trades 2008</t>
    </r>
    <r>
      <rPr>
        <sz val="9"/>
        <rFont val="Arial"/>
        <family val="2"/>
      </rPr>
      <t>, Specifications, Drawings and all other relevant documentation.</t>
    </r>
  </si>
  <si>
    <t xml:space="preserve">Insert </t>
  </si>
  <si>
    <r>
      <t>4.</t>
    </r>
    <r>
      <rPr>
        <b/>
        <sz val="7"/>
        <color theme="0"/>
        <rFont val="Times New Roman"/>
        <family val="1"/>
      </rPr>
      <t>       </t>
    </r>
    <r>
      <rPr>
        <b/>
        <sz val="12"/>
        <color theme="0"/>
        <rFont val="Arial"/>
        <family val="2"/>
      </rPr>
      <t>OTHER DOCUMENTS THAT WILL BE INCORPORATED INTO THE CONTRACT</t>
    </r>
  </si>
  <si>
    <r>
      <t>3.</t>
    </r>
    <r>
      <rPr>
        <b/>
        <sz val="7"/>
        <color theme="0"/>
        <rFont val="Times New Roman"/>
        <family val="1"/>
      </rPr>
      <t xml:space="preserve">        </t>
    </r>
    <r>
      <rPr>
        <b/>
        <sz val="12"/>
        <color theme="0"/>
        <rFont val="Arial"/>
        <family val="2"/>
      </rPr>
      <t>RETURNABLE SCHEDULES THAT WILL BE INCORPORATED INTO THE CONTRACT</t>
    </r>
  </si>
  <si>
    <r>
      <t>2.</t>
    </r>
    <r>
      <rPr>
        <b/>
        <sz val="7"/>
        <color theme="0"/>
        <rFont val="Times New Roman"/>
        <family val="1"/>
      </rPr>
      <t xml:space="preserve">        </t>
    </r>
    <r>
      <rPr>
        <b/>
        <sz val="12"/>
        <color theme="0"/>
        <rFont val="Arial"/>
        <family val="2"/>
      </rPr>
      <t>RETURNABLE SCHEDULES REQUIRED FOR QUOTATION EVALUATION PURPOSES
        BUT TO</t>
    </r>
    <r>
      <rPr>
        <b/>
        <u/>
        <sz val="12"/>
        <color theme="0"/>
        <rFont val="Arial"/>
        <family val="2"/>
      </rPr>
      <t xml:space="preserve"> BE SUPPLIED BY THE BIDDER</t>
    </r>
  </si>
  <si>
    <r>
      <t>1.</t>
    </r>
    <r>
      <rPr>
        <b/>
        <sz val="7"/>
        <color theme="0"/>
        <rFont val="Times New Roman"/>
        <family val="1"/>
      </rPr>
      <t xml:space="preserve">        </t>
    </r>
    <r>
      <rPr>
        <b/>
        <sz val="12"/>
        <color theme="0"/>
        <rFont val="Arial"/>
        <family val="2"/>
      </rPr>
      <t>RETURNABLE SCHEDULES REQUIRED FOR QUOTATION EVALUATION PURPOSES</t>
    </r>
  </si>
  <si>
    <t xml:space="preserve">Price: </t>
  </si>
  <si>
    <t xml:space="preserve">Preference: </t>
  </si>
  <si>
    <t>Total must equal (100):</t>
  </si>
  <si>
    <t>DEPOST FOR QUOTATION DOCUMENTS:</t>
  </si>
  <si>
    <t>Construction</t>
  </si>
  <si>
    <t>Qualifying CIDB :</t>
  </si>
  <si>
    <t>Tender Fee</t>
  </si>
  <si>
    <t>Banking Details</t>
  </si>
  <si>
    <t>Bank</t>
  </si>
  <si>
    <t>Account No</t>
  </si>
  <si>
    <t>Account Type</t>
  </si>
  <si>
    <t>Branch</t>
  </si>
  <si>
    <t>Reference Number</t>
  </si>
  <si>
    <t>, 191 Prince Alfred Street, Text289, 3200 at the time indicated on T1.1 Notice and Invitation to Bid</t>
  </si>
  <si>
    <t>, eThekwini Region Office, (ground floor), 455A, Jan Smuts Highway, Mayville, 4091 at the time indicated on T1.1 Notice and Invitation to Bid</t>
  </si>
  <si>
    <t>, Midlands Region Office, 40 Shepstone Road, Ladysmith, 3370 at the time indicated on T1.1 Notice and Invitation to Bid</t>
  </si>
  <si>
    <t>, 1st Floor, Northern Region Office, Legislative Assembly &amp; Administration Building, King Dinuzulu highway, ULUNDI at the time indicated on T1.1 Notice and Invitation to Bid</t>
  </si>
  <si>
    <t>, Southern Region Office, 10 Prince Alfred Street, Pietermaritzburg, 3200 at the time indicated on T1.1 Notice and Invitation to Bid</t>
  </si>
  <si>
    <t>Part C5: Drawings</t>
  </si>
  <si>
    <t>Excavate in earth not exceeding 2m deep</t>
  </si>
  <si>
    <t>m3</t>
  </si>
  <si>
    <t xml:space="preserve">No Rates will be inserted for </t>
  </si>
  <si>
    <t>the bid document.</t>
  </si>
  <si>
    <t>The compiler of this document</t>
  </si>
  <si>
    <t>can however use this to do the</t>
  </si>
  <si>
    <t>estimate.</t>
  </si>
  <si>
    <t>4. OTHER DOCUMENTS THAT WILL BE INCORPORATED INTO THE CONTRACT</t>
  </si>
  <si>
    <t>Proof of Payment of Bid Deposit</t>
  </si>
  <si>
    <t>Time for collection of quote document</t>
  </si>
  <si>
    <t>Location for collection of quote document</t>
  </si>
  <si>
    <t>9h00 to 12h30</t>
  </si>
  <si>
    <t>13h00 to 15h30</t>
  </si>
  <si>
    <t>If no deposit is required just mark this page "NOT APPLICABLE"</t>
  </si>
  <si>
    <t>Map of submission locations</t>
  </si>
  <si>
    <t>Joint Venture Agreement</t>
  </si>
  <si>
    <t>General Electrical Specifications</t>
  </si>
  <si>
    <t>Lightning Protection Specifications</t>
  </si>
  <si>
    <t>Geotechnical Investigation Report (If applicable)</t>
  </si>
  <si>
    <t>E/1 to E/20</t>
  </si>
  <si>
    <t>LP/1 to LP/6</t>
  </si>
  <si>
    <r>
      <t>It is estimated that Potentially Emerging enterprises should have a CIDB contractor grading of (N/A) and satisfy the criterion stated in the Quotation Data. (</t>
    </r>
    <r>
      <rPr>
        <i/>
        <u/>
        <sz val="10"/>
        <color theme="1"/>
        <rFont val="Arial"/>
        <family val="2"/>
      </rPr>
      <t xml:space="preserve">Only </t>
    </r>
    <r>
      <rPr>
        <i/>
        <sz val="10"/>
        <color theme="1"/>
        <rFont val="Arial"/>
        <family val="2"/>
      </rPr>
      <t>applicable if Client has an Official Mentorship programme in place to assist potentially emerging enterprises</t>
    </r>
    <r>
      <rPr>
        <sz val="10"/>
        <color theme="1"/>
        <rFont val="Arial"/>
        <family val="2"/>
      </rPr>
      <t>)
All Bidders should have a CIDB Class of Construction Contractor Grading Designation as indicated above. No Bidder with a PE status can be considered If "N/A" is indicated above because the Department does not have an Official Mentorship Programme in place to assist a Potentially Emerging Enterprise.</t>
    </r>
  </si>
  <si>
    <r>
      <t>Notes</t>
    </r>
    <r>
      <rPr>
        <sz val="11"/>
        <color theme="1"/>
        <rFont val="Arial"/>
        <family val="2"/>
      </rPr>
      <t>:</t>
    </r>
  </si>
  <si>
    <r>
      <t xml:space="preserve">Requirements for sealing, addressing, delivery, opening and assessment of tenders are stated in the </t>
    </r>
    <r>
      <rPr>
        <b/>
        <u/>
        <sz val="10"/>
        <color theme="1"/>
        <rFont val="Arial"/>
        <family val="2"/>
      </rPr>
      <t>Tender Data document</t>
    </r>
    <r>
      <rPr>
        <sz val="10"/>
        <color theme="1"/>
        <rFont val="Arial"/>
        <family val="2"/>
      </rPr>
      <t xml:space="preserve">. </t>
    </r>
  </si>
  <si>
    <t>The employer is the Head: Public Works (Department of  Public Works-Province of KwaZulu-Natal)</t>
  </si>
  <si>
    <t xml:space="preserve">Part C1: Agreements and Contract Data </t>
  </si>
  <si>
    <r>
      <t xml:space="preserve">The second sentence shall read "Communication </t>
    </r>
    <r>
      <rPr>
        <b/>
        <sz val="10"/>
        <color theme="1"/>
        <rFont val="Arial"/>
        <family val="2"/>
      </rPr>
      <t>can</t>
    </r>
    <r>
      <rPr>
        <sz val="10"/>
        <color theme="1"/>
        <rFont val="Arial"/>
        <family val="2"/>
      </rPr>
      <t xml:space="preserve"> be in </t>
    </r>
    <r>
      <rPr>
        <b/>
        <sz val="10"/>
        <color theme="1"/>
        <rFont val="Arial"/>
        <family val="2"/>
      </rPr>
      <t>any of the official languages recognised in KwaZulu-Natal which is English, Afrikaans or Zulu but writing is preferred in English as this is generally accepted as a business language</t>
    </r>
    <r>
      <rPr>
        <sz val="10"/>
        <color theme="1"/>
        <rFont val="Arial"/>
        <family val="2"/>
      </rPr>
      <t>"</t>
    </r>
  </si>
  <si>
    <r>
      <t xml:space="preserve">The employer </t>
    </r>
    <r>
      <rPr>
        <b/>
        <sz val="10"/>
        <color theme="1"/>
        <rFont val="Arial"/>
        <family val="2"/>
      </rPr>
      <t>will not</t>
    </r>
    <r>
      <rPr>
        <sz val="10"/>
        <color theme="1"/>
        <rFont val="Arial"/>
        <family val="2"/>
      </rPr>
      <t xml:space="preserve"> compensate the tenderer for any costs incurred in the preparation and submission of a quotation offer, including the costs of any testing necessary to demonstrate that aspects of the offer complies with requirements.</t>
    </r>
  </si>
  <si>
    <r>
      <t xml:space="preserve">The Employer’s address for delivery of Quotation offers and identification details to be shown on each Quotation offer package are as per </t>
    </r>
    <r>
      <rPr>
        <b/>
        <sz val="10"/>
        <color theme="1"/>
        <rFont val="Arial"/>
        <family val="2"/>
      </rPr>
      <t>T1.1 Bid Notice and Invitation to Quote</t>
    </r>
    <r>
      <rPr>
        <sz val="10"/>
        <color theme="1"/>
        <rFont val="Arial"/>
        <family val="2"/>
      </rPr>
      <t>.</t>
    </r>
  </si>
  <si>
    <r>
      <t xml:space="preserve">The closing time for submission of Quotation offers is as per </t>
    </r>
    <r>
      <rPr>
        <b/>
        <sz val="10"/>
        <color theme="1"/>
        <rFont val="Arial"/>
        <family val="2"/>
      </rPr>
      <t>T1.1 Bid Notice and Invitation to Quote</t>
    </r>
    <r>
      <rPr>
        <sz val="10"/>
        <color theme="1"/>
        <rFont val="Arial"/>
        <family val="2"/>
      </rPr>
      <t>.
Telephonic, telegraphic, telex, facsimile or emailed quotation offers will not be accepted.</t>
    </r>
  </si>
  <si>
    <t xml:space="preserve">The employer must determine, on opening and before detailed valuation, whether each quotation offer properly received:
a)  complies with the requirements of the Conditions of Quotation.
b)  has been properly and fully completed and signed, and
c)  is responsive to the other requirements of the quotation documents.
</t>
  </si>
  <si>
    <t>a)  detrimentally affect the scope, quality, or performance of the Works, services or supply identified
     in the Scope of Work or
b)  significantly change the Employers or the Bidders risks and responsibilities under the contract, or
c)  affect the competitive position of other Bidders presenting responsive Quotations, if it were to be 
     rectified.</t>
  </si>
  <si>
    <t>The Bidder has submitted the Signed Form of Offer that is part of the Form of Offer and Acceptance.</t>
  </si>
  <si>
    <t>the Bidder or any of its Directors is not listed on the Register of Tender Defaulters in terms of the Prevention and Combating of Corrupt Activities Act of 2004 (Act No. 12 of 2004)  as a person prohibited from doing business with the Public sector.</t>
  </si>
  <si>
    <r>
      <t>a)</t>
    </r>
    <r>
      <rPr>
        <b/>
        <sz val="10"/>
        <color theme="1"/>
        <rFont val="Arial"/>
        <family val="2"/>
      </rPr>
      <t xml:space="preserve">   </t>
    </r>
  </si>
  <si>
    <r>
      <rPr>
        <b/>
        <sz val="10"/>
        <color theme="1"/>
        <rFont val="Arial"/>
        <family val="2"/>
      </rPr>
      <t>conflict of interest</t>
    </r>
    <r>
      <rPr>
        <sz val="10"/>
        <color theme="1"/>
        <rFont val="Arial"/>
        <family val="2"/>
      </rPr>
      <t xml:space="preserve"> means any situation in which:</t>
    </r>
  </si>
  <si>
    <r>
      <t xml:space="preserve">fraudulent practice </t>
    </r>
    <r>
      <rPr>
        <sz val="10"/>
        <color theme="1"/>
        <rFont val="Arial"/>
        <family val="2"/>
      </rPr>
      <t>means the</t>
    </r>
    <r>
      <rPr>
        <b/>
        <sz val="10"/>
        <color theme="1"/>
        <rFont val="Arial"/>
        <family val="2"/>
      </rPr>
      <t xml:space="preserve"> </t>
    </r>
    <r>
      <rPr>
        <sz val="10"/>
        <color theme="1"/>
        <rFont val="Arial"/>
        <family val="2"/>
      </rPr>
      <t>misrepresentation of the facts in order to influence the tender process or the award of a contract arising from a tender offer to the detriment of the employer, including collusive practices intended to establish prices at artificial levels.</t>
    </r>
  </si>
  <si>
    <t>Return all returnable documents to the employer after completing them in their entirety, either electronically (if they were issued in electronic format) or by writing legibly in non-erasable ink.</t>
  </si>
  <si>
    <t>Accept that the employer will not assume any responsibility for the misplacement or premature opening of the tender offer if the outer package is not sealed and marked as stated.</t>
  </si>
  <si>
    <t>Closing time</t>
  </si>
  <si>
    <t>Respond to request from the tenderer</t>
  </si>
  <si>
    <t>Determine, after opening and before detailed evaluation, whether each tender offer properly received:</t>
  </si>
  <si>
    <t>complies with the requirements of these Conditions of Tender,</t>
  </si>
  <si>
    <t>significantly change the Employer's or the tenderer's risks and responsibilities under the contract, or</t>
  </si>
  <si>
    <t>Arithmetical errors, omissions and discrepancies</t>
  </si>
  <si>
    <t>JBCC 2000 MINOR WORKS AGREEMENT (4th Edition)</t>
  </si>
  <si>
    <t xml:space="preserve">The Conditions of contract are clauses 1 to 20 of the JBCC series 2000 Minor Works Agreement (4th Edition, August 2007) prepared by the Joint Building Contracts Committee.
Copies of these conditions of contract may be obtained through most regional offices of the Association of South African Quantity Surveyors (011-3154140), Master Builders Association (031-2667070), South African Association of Consulting Engineers (011-4632022), South African Institute of Architects (031-2017590), Association of Construction Project Managers, Building Industries Federation South Africa, South African Property Owners Association or Specialist Engineering Contractors Committee. </t>
  </si>
  <si>
    <r>
      <rPr>
        <b/>
        <sz val="14"/>
        <color theme="1"/>
        <rFont val="Arial"/>
        <family val="2"/>
      </rPr>
      <t xml:space="preserve">CONTRACT VARIABLES </t>
    </r>
    <r>
      <rPr>
        <b/>
        <sz val="11"/>
        <color theme="1"/>
        <rFont val="Arial"/>
        <family val="2"/>
      </rPr>
      <t xml:space="preserve">
</t>
    </r>
    <r>
      <rPr>
        <b/>
        <sz val="12"/>
        <color theme="1"/>
        <rFont val="Arial"/>
        <family val="2"/>
      </rPr>
      <t>THE CONTRACT DATA</t>
    </r>
    <r>
      <rPr>
        <b/>
        <sz val="11"/>
        <color theme="1"/>
        <rFont val="Arial"/>
        <family val="2"/>
      </rPr>
      <t xml:space="preserve">
</t>
    </r>
    <r>
      <rPr>
        <sz val="11"/>
        <color theme="1"/>
        <rFont val="Arial"/>
        <family val="2"/>
      </rPr>
      <t xml:space="preserve">The </t>
    </r>
    <r>
      <rPr>
        <b/>
        <sz val="11"/>
        <color theme="1"/>
        <rFont val="Arial"/>
        <family val="2"/>
      </rPr>
      <t>Contract Data</t>
    </r>
    <r>
      <rPr>
        <sz val="11"/>
        <color theme="1"/>
        <rFont val="Arial"/>
        <family val="2"/>
      </rPr>
      <t xml:space="preserve"> contains all variables referred to in this document and is divided into Employer to Contractor (EC) Data and Contractor to Employer (CE) Data categories.  The Employer to Contractor (EC) Data category must be completed in full by the Employers or his Agent and included in the Quotation documents.  The Contractor to Employer (CE) Data must be left blank by the Employer or his Agent for the Contractor to fill in. Both the EC and CE Data categories form part of this </t>
    </r>
    <r>
      <rPr>
        <b/>
        <sz val="11"/>
        <color theme="1"/>
        <rFont val="Arial"/>
        <family val="2"/>
      </rPr>
      <t xml:space="preserve">agreement.
</t>
    </r>
    <r>
      <rPr>
        <sz val="11"/>
        <color theme="1"/>
        <rFont val="Arial"/>
        <family val="2"/>
      </rPr>
      <t xml:space="preserve">Spaces requiring information must be filled in, shown as </t>
    </r>
    <r>
      <rPr>
        <b/>
        <sz val="11"/>
        <color theme="1"/>
        <rFont val="Arial"/>
        <family val="2"/>
      </rPr>
      <t>"not applicable"</t>
    </r>
    <r>
      <rPr>
        <sz val="11"/>
        <color theme="1"/>
        <rFont val="Arial"/>
        <family val="2"/>
      </rPr>
      <t xml:space="preserve"> or deleted but not left blank.  Where choices are offered, the inapplicable items are to be deleted.  Where insufficient space is provided the information should be annexed hereto and cross referenced to the applicable clause of the schedule.  Key cross reference clauses are italicised in </t>
    </r>
    <r>
      <rPr>
        <i/>
        <sz val="11"/>
        <color theme="1"/>
        <rFont val="Arial"/>
        <family val="2"/>
      </rPr>
      <t>[ ]</t>
    </r>
    <r>
      <rPr>
        <sz val="11"/>
        <color theme="1"/>
        <rFont val="Arial"/>
        <family val="2"/>
      </rPr>
      <t xml:space="preserve"> brackets.</t>
    </r>
    <r>
      <rPr>
        <b/>
        <sz val="11"/>
        <color theme="1"/>
        <rFont val="Arial"/>
        <family val="2"/>
      </rPr>
      <t xml:space="preserve">
</t>
    </r>
  </si>
  <si>
    <r>
      <t>Tel:</t>
    </r>
    <r>
      <rPr>
        <b/>
        <sz val="11"/>
        <color theme="1"/>
        <rFont val="Arial"/>
        <family val="2"/>
      </rPr>
      <t xml:space="preserve">                  </t>
    </r>
  </si>
  <si>
    <r>
      <t>Tel:</t>
    </r>
    <r>
      <rPr>
        <b/>
        <sz val="11"/>
        <color theme="1"/>
        <rFont val="Arial"/>
        <family val="2"/>
      </rPr>
      <t xml:space="preserve">             </t>
    </r>
  </si>
  <si>
    <r>
      <t>Agent</t>
    </r>
    <r>
      <rPr>
        <sz val="11"/>
        <color theme="1"/>
        <rFont val="Arial"/>
        <family val="2"/>
      </rPr>
      <t xml:space="preserve"> </t>
    </r>
    <r>
      <rPr>
        <b/>
        <sz val="11"/>
        <color theme="1"/>
        <rFont val="Arial"/>
        <family val="2"/>
      </rPr>
      <t>(1)</t>
    </r>
  </si>
  <si>
    <r>
      <t xml:space="preserve">Agent’s </t>
    </r>
    <r>
      <rPr>
        <sz val="11"/>
        <color theme="1"/>
        <rFont val="Arial"/>
        <family val="2"/>
      </rPr>
      <t>service:</t>
    </r>
  </si>
  <si>
    <r>
      <t>Tel:</t>
    </r>
    <r>
      <rPr>
        <b/>
        <sz val="11"/>
        <color theme="1"/>
        <rFont val="Arial"/>
        <family val="2"/>
      </rPr>
      <t xml:space="preserve">      </t>
    </r>
  </si>
  <si>
    <r>
      <t>Agent</t>
    </r>
    <r>
      <rPr>
        <sz val="11"/>
        <color theme="1"/>
        <rFont val="Arial"/>
        <family val="2"/>
      </rPr>
      <t xml:space="preserve"> </t>
    </r>
    <r>
      <rPr>
        <b/>
        <sz val="11"/>
        <color theme="1"/>
        <rFont val="Arial"/>
        <family val="2"/>
      </rPr>
      <t>(2)</t>
    </r>
  </si>
  <si>
    <r>
      <t>Tel:</t>
    </r>
    <r>
      <rPr>
        <b/>
        <sz val="11"/>
        <color theme="1"/>
        <rFont val="Arial"/>
        <family val="2"/>
      </rPr>
      <t xml:space="preserve">              </t>
    </r>
  </si>
  <si>
    <r>
      <t xml:space="preserve">The </t>
    </r>
    <r>
      <rPr>
        <b/>
        <sz val="11"/>
        <color theme="1"/>
        <rFont val="Arial"/>
        <family val="2"/>
      </rPr>
      <t>principal agent</t>
    </r>
    <r>
      <rPr>
        <sz val="11"/>
        <color theme="1"/>
        <rFont val="Arial"/>
        <family val="2"/>
      </rPr>
      <t xml:space="preserve"> [1.2] is responsible for the preparation of the </t>
    </r>
    <r>
      <rPr>
        <b/>
        <sz val="11"/>
        <color theme="1"/>
        <rFont val="Arial"/>
        <family val="2"/>
      </rPr>
      <t>contract data</t>
    </r>
    <r>
      <rPr>
        <sz val="11"/>
        <color theme="1"/>
        <rFont val="Arial"/>
        <family val="2"/>
      </rPr>
      <t xml:space="preserve"> schedule and must be contacted should the </t>
    </r>
    <r>
      <rPr>
        <b/>
        <sz val="11"/>
        <color theme="1"/>
        <rFont val="Arial"/>
        <family val="2"/>
      </rPr>
      <t>contractor</t>
    </r>
    <r>
      <rPr>
        <sz val="11"/>
        <color theme="1"/>
        <rFont val="Arial"/>
        <family val="2"/>
      </rPr>
      <t xml:space="preserve"> be uncertain of the information provided or to be provided. Failure to complete the </t>
    </r>
    <r>
      <rPr>
        <b/>
        <sz val="11"/>
        <color theme="1"/>
        <rFont val="Arial"/>
        <family val="2"/>
      </rPr>
      <t>contract data</t>
    </r>
    <r>
      <rPr>
        <sz val="11"/>
        <color theme="1"/>
        <rFont val="Arial"/>
        <family val="2"/>
      </rPr>
      <t xml:space="preserve"> schedule in full may result in the tender/quote being disqualified.</t>
    </r>
  </si>
  <si>
    <r>
      <t xml:space="preserve">2.1
</t>
    </r>
    <r>
      <rPr>
        <i/>
        <sz val="11"/>
        <color theme="1"/>
        <rFont val="Arial"/>
        <family val="2"/>
      </rPr>
      <t>[1.1]</t>
    </r>
  </si>
  <si>
    <r>
      <t xml:space="preserve">The </t>
    </r>
    <r>
      <rPr>
        <b/>
        <sz val="11"/>
        <color theme="1"/>
        <rFont val="Arial"/>
        <family val="2"/>
      </rPr>
      <t>law</t>
    </r>
    <r>
      <rPr>
        <sz val="11"/>
        <color theme="1"/>
        <rFont val="Arial"/>
        <family val="2"/>
      </rPr>
      <t xml:space="preserve"> applicable to this agreement:</t>
    </r>
  </si>
  <si>
    <r>
      <t>2.2</t>
    </r>
    <r>
      <rPr>
        <i/>
        <sz val="11"/>
        <color theme="1"/>
        <rFont val="Arial"/>
        <family val="2"/>
      </rPr>
      <t xml:space="preserve">
[1.1]</t>
    </r>
  </si>
  <si>
    <r>
      <rPr>
        <b/>
        <sz val="11"/>
        <color theme="1"/>
        <rFont val="Arial"/>
        <family val="2"/>
      </rPr>
      <t>Works</t>
    </r>
    <r>
      <rPr>
        <b/>
        <i/>
        <sz val="11"/>
        <color theme="1"/>
        <rFont val="Arial"/>
        <family val="2"/>
      </rPr>
      <t xml:space="preserve"> </t>
    </r>
    <r>
      <rPr>
        <sz val="11"/>
        <color theme="1"/>
        <rFont val="Arial"/>
        <family val="2"/>
      </rPr>
      <t xml:space="preserve">identification:  </t>
    </r>
    <r>
      <rPr>
        <b/>
        <sz val="12"/>
        <color theme="1"/>
        <rFont val="Arial"/>
        <family val="2"/>
      </rPr>
      <t>Refer to document C3 – Scope of Work.</t>
    </r>
  </si>
  <si>
    <r>
      <t xml:space="preserve">2.3
</t>
    </r>
    <r>
      <rPr>
        <i/>
        <sz val="11"/>
        <color theme="1"/>
        <rFont val="Arial"/>
        <family val="2"/>
      </rPr>
      <t>[1.1]</t>
    </r>
  </si>
  <si>
    <r>
      <t xml:space="preserve">Site </t>
    </r>
    <r>
      <rPr>
        <sz val="11"/>
        <color theme="1"/>
        <rFont val="Arial"/>
        <family val="2"/>
      </rPr>
      <t xml:space="preserve">description:  </t>
    </r>
    <r>
      <rPr>
        <b/>
        <sz val="12"/>
        <color theme="1"/>
        <rFont val="Arial"/>
        <family val="2"/>
      </rPr>
      <t>Refer to document C4 – Site Information.</t>
    </r>
  </si>
  <si>
    <r>
      <t xml:space="preserve">2.4
</t>
    </r>
    <r>
      <rPr>
        <i/>
        <sz val="11"/>
        <color theme="1"/>
        <rFont val="Arial"/>
        <family val="2"/>
      </rPr>
      <t>[5.1.3]</t>
    </r>
  </si>
  <si>
    <r>
      <t xml:space="preserve">Possession of the </t>
    </r>
    <r>
      <rPr>
        <b/>
        <sz val="11"/>
        <color theme="1"/>
        <rFont val="Arial"/>
        <family val="2"/>
      </rPr>
      <t>site</t>
    </r>
    <r>
      <rPr>
        <sz val="11"/>
        <color theme="1"/>
        <rFont val="Arial"/>
        <family val="2"/>
      </rPr>
      <t xml:space="preserve"> is to be given on:</t>
    </r>
  </si>
  <si>
    <r>
      <rPr>
        <sz val="11"/>
        <color theme="1"/>
        <rFont val="Arial"/>
        <family val="2"/>
      </rPr>
      <t>2.5</t>
    </r>
    <r>
      <rPr>
        <i/>
        <sz val="11"/>
        <color theme="1"/>
        <rFont val="Arial"/>
        <family val="2"/>
      </rPr>
      <t xml:space="preserve">
[7.1.2]</t>
    </r>
  </si>
  <si>
    <r>
      <t xml:space="preserve">Period for the commencement of the </t>
    </r>
    <r>
      <rPr>
        <b/>
        <sz val="11"/>
        <color theme="1"/>
        <rFont val="Arial"/>
        <family val="2"/>
      </rPr>
      <t>works</t>
    </r>
    <r>
      <rPr>
        <sz val="11"/>
        <color theme="1"/>
        <rFont val="Arial"/>
        <family val="2"/>
      </rPr>
      <t xml:space="preserve"> after the </t>
    </r>
    <r>
      <rPr>
        <b/>
        <sz val="11"/>
        <color theme="1"/>
        <rFont val="Arial"/>
        <family val="2"/>
      </rPr>
      <t>contractor</t>
    </r>
    <r>
      <rPr>
        <sz val="11"/>
        <color theme="1"/>
        <rFont val="Arial"/>
        <family val="2"/>
      </rPr>
      <t xml:space="preserve"> takes possession of the </t>
    </r>
    <r>
      <rPr>
        <b/>
        <sz val="11"/>
        <color theme="1"/>
        <rFont val="Arial"/>
        <family val="2"/>
      </rPr>
      <t>site</t>
    </r>
    <r>
      <rPr>
        <sz val="11"/>
        <color theme="1"/>
        <rFont val="Arial"/>
        <family val="2"/>
      </rPr>
      <t>:</t>
    </r>
  </si>
  <si>
    <r>
      <rPr>
        <sz val="11"/>
        <color theme="1"/>
        <rFont val="Arial"/>
        <family val="2"/>
      </rPr>
      <t>2.6</t>
    </r>
    <r>
      <rPr>
        <i/>
        <sz val="11"/>
        <color theme="1"/>
        <rFont val="Arial"/>
        <family val="2"/>
      </rPr>
      <t xml:space="preserve">
[7.1.1]</t>
    </r>
  </si>
  <si>
    <r>
      <t xml:space="preserve">Waiver of </t>
    </r>
    <r>
      <rPr>
        <b/>
        <sz val="11"/>
        <color theme="1"/>
        <rFont val="Arial"/>
        <family val="2"/>
      </rPr>
      <t>contractor's</t>
    </r>
    <r>
      <rPr>
        <sz val="11"/>
        <color theme="1"/>
        <rFont val="Arial"/>
        <family val="2"/>
      </rPr>
      <t xml:space="preserve"> lien or right of continuing possession is required:</t>
    </r>
  </si>
  <si>
    <r>
      <rPr>
        <sz val="11"/>
        <color theme="1"/>
        <rFont val="Arial"/>
        <family val="2"/>
      </rPr>
      <t>2.7</t>
    </r>
    <r>
      <rPr>
        <i/>
        <sz val="11"/>
        <color theme="1"/>
        <rFont val="Arial"/>
        <family val="2"/>
      </rPr>
      <t xml:space="preserve">
</t>
    </r>
  </si>
  <si>
    <r>
      <t xml:space="preserve">Existing premises will be occupied. Where "yes" the specific requirements are described or detailed in the </t>
    </r>
    <r>
      <rPr>
        <b/>
        <sz val="11"/>
        <color theme="1"/>
        <rFont val="Arial"/>
        <family val="2"/>
      </rPr>
      <t>contract documents</t>
    </r>
    <r>
      <rPr>
        <sz val="11"/>
        <color theme="1"/>
        <rFont val="Arial"/>
        <family val="2"/>
      </rPr>
      <t>.</t>
    </r>
  </si>
  <si>
    <r>
      <t xml:space="preserve">2.8
</t>
    </r>
    <r>
      <rPr>
        <i/>
        <sz val="11"/>
        <color theme="1"/>
        <rFont val="Arial"/>
        <family val="2"/>
      </rPr>
      <t>[5.1.5-6]</t>
    </r>
  </si>
  <si>
    <r>
      <t xml:space="preserve">Provision of temporary services is required. Where “yes” the specific requirements are described below or detailed in the </t>
    </r>
    <r>
      <rPr>
        <b/>
        <sz val="11"/>
        <color theme="1"/>
        <rFont val="Arial"/>
        <family val="2"/>
      </rPr>
      <t>contract documents.</t>
    </r>
  </si>
  <si>
    <r>
      <rPr>
        <b/>
        <sz val="11"/>
        <color theme="1"/>
        <rFont val="Arial"/>
        <family val="2"/>
      </rPr>
      <t>Contractor</t>
    </r>
    <r>
      <rPr>
        <sz val="11"/>
        <color theme="1"/>
        <rFont val="Arial"/>
        <family val="2"/>
      </rPr>
      <t xml:space="preserve">   -   his cost</t>
    </r>
  </si>
  <si>
    <r>
      <rPr>
        <b/>
        <sz val="11"/>
        <color theme="1"/>
        <rFont val="Arial"/>
        <family val="2"/>
      </rPr>
      <t xml:space="preserve">Employer </t>
    </r>
    <r>
      <rPr>
        <sz val="11"/>
        <color theme="1"/>
        <rFont val="Arial"/>
        <family val="2"/>
      </rPr>
      <t xml:space="preserve">   -    free of charge </t>
    </r>
  </si>
  <si>
    <r>
      <rPr>
        <b/>
        <sz val="11"/>
        <color theme="1"/>
        <rFont val="Arial"/>
        <family val="2"/>
      </rPr>
      <t>Employer</t>
    </r>
    <r>
      <rPr>
        <sz val="11"/>
        <color theme="1"/>
        <rFont val="Arial"/>
        <family val="2"/>
      </rPr>
      <t xml:space="preserve">    -    metered (contractor cost)</t>
    </r>
  </si>
  <si>
    <r>
      <rPr>
        <b/>
        <sz val="11"/>
        <color theme="1"/>
        <rFont val="Arial"/>
        <family val="2"/>
      </rPr>
      <t xml:space="preserve">Contractor </t>
    </r>
    <r>
      <rPr>
        <sz val="11"/>
        <color theme="1"/>
        <rFont val="Arial"/>
        <family val="2"/>
      </rPr>
      <t xml:space="preserve">  -   his cost</t>
    </r>
  </si>
  <si>
    <r>
      <rPr>
        <b/>
        <sz val="11"/>
        <color theme="1"/>
        <rFont val="Arial"/>
        <family val="2"/>
      </rPr>
      <t>Employer</t>
    </r>
    <r>
      <rPr>
        <sz val="11"/>
        <color theme="1"/>
        <rFont val="Arial"/>
        <family val="2"/>
      </rPr>
      <t xml:space="preserve">    -    free of charge </t>
    </r>
  </si>
  <si>
    <r>
      <rPr>
        <sz val="11"/>
        <color theme="1"/>
        <rFont val="Arial"/>
        <family val="2"/>
      </rPr>
      <t>3</t>
    </r>
    <r>
      <rPr>
        <i/>
        <sz val="11"/>
        <color theme="1"/>
        <rFont val="Arial"/>
        <family val="2"/>
      </rPr>
      <t>.1
[3.4.1]</t>
    </r>
  </si>
  <si>
    <r>
      <rPr>
        <sz val="11"/>
        <color theme="1"/>
        <rFont val="Arial"/>
        <family val="2"/>
      </rPr>
      <t>3</t>
    </r>
    <r>
      <rPr>
        <i/>
        <sz val="11"/>
        <color theme="1"/>
        <rFont val="Arial"/>
        <family val="2"/>
      </rPr>
      <t>.2
[3.4.2]</t>
    </r>
  </si>
  <si>
    <r>
      <t xml:space="preserve">3.3
</t>
    </r>
    <r>
      <rPr>
        <i/>
        <sz val="11"/>
        <color theme="1"/>
        <rFont val="Arial"/>
        <family val="2"/>
      </rPr>
      <t>[3.4.3]</t>
    </r>
  </si>
  <si>
    <r>
      <t xml:space="preserve">Support insurance to be effected by the </t>
    </r>
    <r>
      <rPr>
        <b/>
        <sz val="11"/>
        <color theme="1"/>
        <rFont val="Arial"/>
        <family val="2"/>
      </rPr>
      <t>employer</t>
    </r>
    <r>
      <rPr>
        <sz val="11"/>
        <color theme="1"/>
        <rFont val="Arial"/>
        <family val="2"/>
      </rPr>
      <t xml:space="preserve">: </t>
    </r>
  </si>
  <si>
    <r>
      <t xml:space="preserve">3.4
</t>
    </r>
    <r>
      <rPr>
        <i/>
        <sz val="11"/>
        <color theme="1"/>
        <rFont val="Arial"/>
        <family val="2"/>
      </rPr>
      <t>[2.5]</t>
    </r>
  </si>
  <si>
    <r>
      <t xml:space="preserve">The </t>
    </r>
    <r>
      <rPr>
        <b/>
        <sz val="11"/>
        <color theme="1"/>
        <rFont val="Arial"/>
        <family val="2"/>
      </rPr>
      <t>employer</t>
    </r>
    <r>
      <rPr>
        <sz val="11"/>
        <color theme="1"/>
        <rFont val="Arial"/>
        <family val="2"/>
      </rPr>
      <t xml:space="preserve"> shall provide a </t>
    </r>
    <r>
      <rPr>
        <b/>
        <sz val="11"/>
        <color theme="1"/>
        <rFont val="Arial"/>
        <family val="2"/>
      </rPr>
      <t>Payment Guarantee</t>
    </r>
    <r>
      <rPr>
        <sz val="11"/>
        <color theme="1"/>
        <rFont val="Arial"/>
        <family val="2"/>
      </rPr>
      <t>:</t>
    </r>
  </si>
  <si>
    <r>
      <t xml:space="preserve">The </t>
    </r>
    <r>
      <rPr>
        <b/>
        <sz val="11"/>
        <color theme="1"/>
        <rFont val="Arial"/>
        <family val="2"/>
      </rPr>
      <t>contractor</t>
    </r>
    <r>
      <rPr>
        <sz val="11"/>
        <color theme="1"/>
        <rFont val="Arial"/>
        <family val="2"/>
      </rPr>
      <t xml:space="preserve"> shall waive his lien where a </t>
    </r>
    <r>
      <rPr>
        <b/>
        <sz val="11"/>
        <color theme="1"/>
        <rFont val="Arial"/>
        <family val="2"/>
      </rPr>
      <t>payment guarantee</t>
    </r>
    <r>
      <rPr>
        <sz val="11"/>
        <color theme="1"/>
        <rFont val="Arial"/>
        <family val="2"/>
      </rPr>
      <t xml:space="preserve"> is provided:</t>
    </r>
  </si>
  <si>
    <r>
      <t>4.1</t>
    </r>
    <r>
      <rPr>
        <b/>
        <sz val="11"/>
        <color theme="1"/>
        <rFont val="Arial"/>
        <family val="2"/>
      </rPr>
      <t xml:space="preserve">
</t>
    </r>
    <r>
      <rPr>
        <i/>
        <sz val="11"/>
        <color theme="1"/>
        <rFont val="Arial"/>
        <family val="2"/>
      </rPr>
      <t>[7.1.2]</t>
    </r>
  </si>
  <si>
    <r>
      <t xml:space="preserve">For the </t>
    </r>
    <r>
      <rPr>
        <b/>
        <sz val="11"/>
        <color theme="1"/>
        <rFont val="Arial"/>
        <family val="2"/>
      </rPr>
      <t>works</t>
    </r>
    <r>
      <rPr>
        <sz val="11"/>
        <color theme="1"/>
        <rFont val="Arial"/>
        <family val="2"/>
      </rPr>
      <t xml:space="preserve"> as a whole:</t>
    </r>
  </si>
  <si>
    <r>
      <t xml:space="preserve">The date for </t>
    </r>
    <r>
      <rPr>
        <b/>
        <sz val="11"/>
        <color theme="1"/>
        <rFont val="Arial"/>
        <family val="2"/>
      </rPr>
      <t>practical completion</t>
    </r>
    <r>
      <rPr>
        <sz val="11"/>
        <color theme="1"/>
        <rFont val="Arial"/>
        <family val="2"/>
      </rPr>
      <t>:</t>
    </r>
  </si>
  <si>
    <r>
      <rPr>
        <b/>
        <sz val="11"/>
        <color theme="1"/>
        <rFont val="Arial"/>
        <family val="2"/>
      </rPr>
      <t>Penalty</t>
    </r>
    <r>
      <rPr>
        <sz val="11"/>
        <color theme="1"/>
        <rFont val="Arial"/>
        <family val="2"/>
      </rPr>
      <t xml:space="preserve"> per </t>
    </r>
    <r>
      <rPr>
        <b/>
        <sz val="11"/>
        <color theme="1"/>
        <rFont val="Arial"/>
        <family val="2"/>
      </rPr>
      <t>calendar day</t>
    </r>
    <r>
      <rPr>
        <sz val="11"/>
        <color theme="1"/>
        <rFont val="Arial"/>
        <family val="2"/>
      </rPr>
      <t>:</t>
    </r>
  </si>
  <si>
    <r>
      <t>5.1</t>
    </r>
    <r>
      <rPr>
        <b/>
        <sz val="11"/>
        <color theme="1"/>
        <rFont val="Arial"/>
        <family val="2"/>
      </rPr>
      <t xml:space="preserve">
</t>
    </r>
    <r>
      <rPr>
        <i/>
        <sz val="11"/>
        <color theme="1"/>
        <rFont val="Arial"/>
        <family val="2"/>
      </rPr>
      <t>[4.5]</t>
    </r>
  </si>
  <si>
    <r>
      <t xml:space="preserve">Construction document copies to be supplied to the </t>
    </r>
    <r>
      <rPr>
        <b/>
        <sz val="11"/>
        <color theme="1"/>
        <rFont val="Arial"/>
        <family val="2"/>
      </rPr>
      <t>contractor</t>
    </r>
    <r>
      <rPr>
        <sz val="11"/>
        <color theme="1"/>
        <rFont val="Arial"/>
        <family val="2"/>
      </rPr>
      <t xml:space="preserve"> free of charge:</t>
    </r>
  </si>
  <si>
    <r>
      <t>5.2</t>
    </r>
    <r>
      <rPr>
        <b/>
        <sz val="11"/>
        <color theme="1"/>
        <rFont val="Arial"/>
        <family val="2"/>
      </rPr>
      <t xml:space="preserve">
</t>
    </r>
    <r>
      <rPr>
        <i/>
        <sz val="11"/>
        <color theme="1"/>
        <rFont val="Arial"/>
        <family val="2"/>
      </rPr>
      <t>[4.1]</t>
    </r>
  </si>
  <si>
    <r>
      <t xml:space="preserve">The </t>
    </r>
    <r>
      <rPr>
        <b/>
        <sz val="11"/>
        <color theme="1"/>
        <rFont val="Arial"/>
        <family val="2"/>
      </rPr>
      <t>contractor</t>
    </r>
    <r>
      <rPr>
        <sz val="11"/>
        <color theme="1"/>
        <rFont val="Arial"/>
        <family val="2"/>
      </rPr>
      <t xml:space="preserve"> shall provide the </t>
    </r>
    <r>
      <rPr>
        <b/>
        <sz val="11"/>
        <color theme="1"/>
        <rFont val="Arial"/>
        <family val="2"/>
      </rPr>
      <t>priced document</t>
    </r>
    <r>
      <rPr>
        <sz val="11"/>
        <color theme="1"/>
        <rFont val="Arial"/>
        <family val="2"/>
      </rPr>
      <t>:</t>
    </r>
  </si>
  <si>
    <r>
      <t xml:space="preserve">Changes made to </t>
    </r>
    <r>
      <rPr>
        <b/>
        <sz val="11"/>
        <color theme="1"/>
        <rFont val="Arial"/>
        <family val="2"/>
      </rPr>
      <t>JBCC</t>
    </r>
    <r>
      <rPr>
        <sz val="11"/>
        <color theme="1"/>
        <rFont val="Arial"/>
        <family val="2"/>
      </rPr>
      <t xml:space="preserve"> standard documents:</t>
    </r>
  </si>
  <si>
    <r>
      <t xml:space="preserve">Additions, deletions and alterations to the JBCC Minor Works Agreement: </t>
    </r>
    <r>
      <rPr>
        <b/>
        <sz val="11"/>
        <color theme="1"/>
        <rFont val="Arial"/>
        <family val="2"/>
      </rPr>
      <t>The following clauses is N/A to this contract:</t>
    </r>
  </si>
  <si>
    <r>
      <t>5.4</t>
    </r>
    <r>
      <rPr>
        <b/>
        <sz val="11"/>
        <color theme="1"/>
        <rFont val="Arial"/>
        <family val="2"/>
      </rPr>
      <t xml:space="preserve">
</t>
    </r>
    <r>
      <rPr>
        <i/>
        <sz val="11"/>
        <color theme="1"/>
        <rFont val="Arial"/>
        <family val="2"/>
      </rPr>
      <t>[5.2.1]</t>
    </r>
  </si>
  <si>
    <r>
      <t xml:space="preserve">Work to be undertaken by </t>
    </r>
    <r>
      <rPr>
        <b/>
        <sz val="11"/>
        <color theme="1"/>
        <rFont val="Arial"/>
        <family val="2"/>
      </rPr>
      <t>direct contractors</t>
    </r>
    <r>
      <rPr>
        <sz val="11"/>
        <color theme="1"/>
        <rFont val="Arial"/>
        <family val="2"/>
      </rPr>
      <t>:</t>
    </r>
  </si>
  <si>
    <r>
      <t>5.5</t>
    </r>
    <r>
      <rPr>
        <b/>
        <sz val="11"/>
        <color theme="1"/>
        <rFont val="Arial"/>
        <family val="2"/>
      </rPr>
      <t xml:space="preserve">
</t>
    </r>
    <r>
      <rPr>
        <i/>
        <sz val="11"/>
        <color theme="1"/>
        <rFont val="Arial"/>
        <family val="2"/>
      </rPr>
      <t>[5.1.7]</t>
    </r>
  </si>
  <si>
    <r>
      <t xml:space="preserve">Interim </t>
    </r>
    <r>
      <rPr>
        <b/>
        <sz val="11"/>
        <color theme="1"/>
        <rFont val="Arial"/>
        <family val="2"/>
      </rPr>
      <t>payment certificate</t>
    </r>
    <r>
      <rPr>
        <sz val="11"/>
        <color theme="1"/>
        <rFont val="Arial"/>
        <family val="2"/>
      </rPr>
      <t xml:space="preserve"> to be issued by:</t>
    </r>
  </si>
  <si>
    <r>
      <t xml:space="preserve">Schedule of Price cost Amounts (if applicable).  The amounts in this schedule </t>
    </r>
    <r>
      <rPr>
        <b/>
        <u/>
        <sz val="11"/>
        <color theme="1"/>
        <rFont val="Arial"/>
        <family val="2"/>
      </rPr>
      <t>are</t>
    </r>
    <r>
      <rPr>
        <sz val="11"/>
        <color theme="1"/>
        <rFont val="Arial"/>
        <family val="2"/>
      </rPr>
      <t xml:space="preserve"> to be included in the quotation amount:</t>
    </r>
  </si>
  <si>
    <r>
      <t xml:space="preserve">Schedule of Employer allowances (if Applicable).  This amounts in this schedule is for information purposes only and are </t>
    </r>
    <r>
      <rPr>
        <b/>
        <u/>
        <sz val="11"/>
        <color theme="1"/>
        <rFont val="Arial"/>
        <family val="2"/>
      </rPr>
      <t>not</t>
    </r>
    <r>
      <rPr>
        <sz val="11"/>
        <color theme="1"/>
        <rFont val="Arial"/>
        <family val="2"/>
      </rPr>
      <t xml:space="preserve"> to be included in the quotation amount.</t>
    </r>
  </si>
  <si>
    <r>
      <t xml:space="preserve">Schedule of work by </t>
    </r>
    <r>
      <rPr>
        <b/>
        <sz val="11"/>
        <color theme="1"/>
        <rFont val="Arial"/>
        <family val="2"/>
      </rPr>
      <t>direct subcontractors</t>
    </r>
    <r>
      <rPr>
        <sz val="11"/>
        <color theme="1"/>
        <rFont val="Arial"/>
        <family val="2"/>
      </rPr>
      <t xml:space="preserve">. Note: This schedule is for information purposes only and are </t>
    </r>
    <r>
      <rPr>
        <b/>
        <u/>
        <sz val="11"/>
        <color theme="1"/>
        <rFont val="Arial"/>
        <family val="2"/>
      </rPr>
      <t>not</t>
    </r>
    <r>
      <rPr>
        <sz val="11"/>
        <color theme="1"/>
        <rFont val="Arial"/>
        <family val="2"/>
      </rPr>
      <t xml:space="preserve"> to be included in the quotation amount.
</t>
    </r>
    <r>
      <rPr>
        <i/>
        <sz val="11"/>
        <color theme="1"/>
        <rFont val="Arial"/>
        <family val="2"/>
      </rPr>
      <t>Description and estimated values:</t>
    </r>
  </si>
  <si>
    <r>
      <t xml:space="preserve">5.8
</t>
    </r>
    <r>
      <rPr>
        <i/>
        <sz val="11"/>
        <color theme="1"/>
        <rFont val="Arial"/>
        <family val="2"/>
      </rPr>
      <t>[3.2.3]</t>
    </r>
  </si>
  <si>
    <r>
      <t xml:space="preserve">Direct contractor's total insurance cover: </t>
    </r>
    <r>
      <rPr>
        <b/>
        <sz val="12"/>
        <color theme="1"/>
        <rFont val="Arial"/>
        <family val="2"/>
      </rPr>
      <t>Not Applicable</t>
    </r>
  </si>
  <si>
    <r>
      <t xml:space="preserve">5.9
</t>
    </r>
    <r>
      <rPr>
        <i/>
        <sz val="11"/>
        <color theme="1"/>
        <rFont val="Arial"/>
        <family val="2"/>
      </rPr>
      <t>[1.1]</t>
    </r>
  </si>
  <si>
    <r>
      <t xml:space="preserve">Quotation submissions shall close at the time and on the date as stated in the </t>
    </r>
    <r>
      <rPr>
        <b/>
        <sz val="11"/>
        <color theme="1"/>
        <rFont val="Arial"/>
        <family val="2"/>
      </rPr>
      <t xml:space="preserve">T1.1 - </t>
    </r>
    <r>
      <rPr>
        <b/>
        <sz val="12"/>
        <color theme="1"/>
        <rFont val="Arial"/>
        <family val="2"/>
      </rPr>
      <t>Bid</t>
    </r>
    <r>
      <rPr>
        <b/>
        <sz val="11"/>
        <color theme="1"/>
        <rFont val="Arial"/>
        <family val="2"/>
      </rPr>
      <t xml:space="preserve"> </t>
    </r>
    <r>
      <rPr>
        <b/>
        <sz val="12"/>
        <color theme="1"/>
        <rFont val="Arial"/>
        <family val="2"/>
      </rPr>
      <t>Notice and Invitation to Quote</t>
    </r>
  </si>
  <si>
    <r>
      <t xml:space="preserve">I, the </t>
    </r>
    <r>
      <rPr>
        <b/>
        <sz val="11"/>
        <color theme="1"/>
        <rFont val="Arial"/>
        <family val="2"/>
      </rPr>
      <t>principal agent</t>
    </r>
    <r>
      <rPr>
        <sz val="11"/>
        <color theme="1"/>
        <rFont val="Arial"/>
        <family val="2"/>
      </rPr>
      <t xml:space="preserve"> named in 1.2 above, declare that the information provided above is complete and accurate at the time of calling for tenders. Where necessary, should any of the above information need to be varied, Tenderer's will be informed thereof in writing forthwith.</t>
    </r>
  </si>
  <si>
    <r>
      <t xml:space="preserve">All information for this section requires to be filled in by the </t>
    </r>
    <r>
      <rPr>
        <b/>
        <sz val="11"/>
        <color theme="1"/>
        <rFont val="Arial"/>
        <family val="2"/>
      </rPr>
      <t>contractor</t>
    </r>
    <r>
      <rPr>
        <sz val="11"/>
        <color theme="1"/>
        <rFont val="Arial"/>
        <family val="2"/>
      </rPr>
      <t>.  The</t>
    </r>
    <r>
      <rPr>
        <b/>
        <sz val="11"/>
        <color theme="1"/>
        <rFont val="Arial"/>
        <family val="2"/>
      </rPr>
      <t xml:space="preserve"> Project Leader/Employers Agent</t>
    </r>
    <r>
      <rPr>
        <sz val="11"/>
        <color theme="1"/>
        <rFont val="Arial"/>
        <family val="2"/>
      </rPr>
      <t xml:space="preserve"> shall not pre-select or fill in any of the alternatives available to the </t>
    </r>
    <r>
      <rPr>
        <b/>
        <sz val="11"/>
        <color theme="1"/>
        <rFont val="Arial"/>
        <family val="2"/>
      </rPr>
      <t>contractor.</t>
    </r>
  </si>
  <si>
    <r>
      <t xml:space="preserve">Contractor / </t>
    </r>
    <r>
      <rPr>
        <sz val="11"/>
        <color theme="1"/>
        <rFont val="Arial"/>
        <family val="2"/>
      </rPr>
      <t>Tenderer</t>
    </r>
    <r>
      <rPr>
        <b/>
        <sz val="11"/>
        <color theme="1"/>
        <rFont val="Arial"/>
        <family val="2"/>
      </rPr>
      <t>:</t>
    </r>
  </si>
  <si>
    <r>
      <t xml:space="preserve">2.1.1
</t>
    </r>
    <r>
      <rPr>
        <i/>
        <sz val="11"/>
        <color theme="1"/>
        <rFont val="Arial"/>
        <family val="2"/>
      </rPr>
      <t>[2.2]</t>
    </r>
  </si>
  <si>
    <r>
      <t xml:space="preserve">2.1.2
</t>
    </r>
    <r>
      <rPr>
        <i/>
        <sz val="11"/>
        <color theme="1"/>
        <rFont val="Arial"/>
        <family val="2"/>
      </rPr>
      <t>[2.3, 13.9]</t>
    </r>
  </si>
  <si>
    <r>
      <t xml:space="preserve">2.1.3
</t>
    </r>
    <r>
      <rPr>
        <i/>
        <sz val="11"/>
        <color theme="1"/>
        <rFont val="Arial"/>
        <family val="2"/>
      </rPr>
      <t>[2.7]</t>
    </r>
  </si>
  <si>
    <r>
      <t>Note:</t>
    </r>
    <r>
      <rPr>
        <sz val="11"/>
        <color theme="1"/>
        <rFont val="Arial"/>
        <family val="2"/>
      </rPr>
      <t xml:space="preserve"> </t>
    </r>
    <r>
      <rPr>
        <i/>
        <sz val="11"/>
        <color theme="1"/>
        <rFont val="Arial"/>
        <family val="2"/>
      </rPr>
      <t>Advance Payment Guarantee equal in value to above amount [2.1.3] is required from contractor.</t>
    </r>
  </si>
  <si>
    <r>
      <rPr>
        <sz val="11"/>
        <color theme="1"/>
        <rFont val="Arial"/>
        <family val="2"/>
      </rPr>
      <t>3.1</t>
    </r>
    <r>
      <rPr>
        <b/>
        <sz val="11"/>
        <color theme="1"/>
        <rFont val="Arial"/>
        <family val="2"/>
      </rPr>
      <t xml:space="preserve">
</t>
    </r>
  </si>
  <si>
    <r>
      <rPr>
        <sz val="11"/>
        <color theme="1"/>
        <rFont val="Arial"/>
        <family val="2"/>
      </rPr>
      <t>3.1.1</t>
    </r>
    <r>
      <rPr>
        <b/>
        <sz val="11"/>
        <color theme="1"/>
        <rFont val="Arial"/>
        <family val="2"/>
      </rPr>
      <t xml:space="preserve">
</t>
    </r>
  </si>
  <si>
    <r>
      <t xml:space="preserve">Assessed by the </t>
    </r>
    <r>
      <rPr>
        <b/>
        <sz val="11"/>
        <color theme="1"/>
        <rFont val="Arial"/>
        <family val="2"/>
      </rPr>
      <t>principal agent</t>
    </r>
    <r>
      <rPr>
        <sz val="11"/>
        <color theme="1"/>
        <rFont val="Arial"/>
        <family val="2"/>
      </rPr>
      <t xml:space="preserve"> as an amount prorated to the value of the work duly executed in the same ratio as the preliminaries bears to the </t>
    </r>
    <r>
      <rPr>
        <b/>
        <sz val="11"/>
        <color theme="1"/>
        <rFont val="Arial"/>
        <family val="2"/>
      </rPr>
      <t>contract sum</t>
    </r>
    <r>
      <rPr>
        <sz val="11"/>
        <color theme="1"/>
        <rFont val="Arial"/>
        <family val="2"/>
      </rPr>
      <t xml:space="preserve"> excluding:</t>
    </r>
  </si>
  <si>
    <r>
      <t xml:space="preserve">All inclusive of </t>
    </r>
    <r>
      <rPr>
        <b/>
        <sz val="11"/>
        <color theme="1"/>
        <rFont val="Arial"/>
        <family val="2"/>
      </rPr>
      <t>tax</t>
    </r>
  </si>
  <si>
    <r>
      <t xml:space="preserve">Option B </t>
    </r>
    <r>
      <rPr>
        <sz val="11"/>
        <color theme="1"/>
        <rFont val="Arial"/>
        <family val="2"/>
      </rPr>
      <t>(Not Applicable)</t>
    </r>
  </si>
  <si>
    <r>
      <rPr>
        <sz val="11"/>
        <color theme="1"/>
        <rFont val="Arial"/>
        <family val="2"/>
      </rPr>
      <t>3.2</t>
    </r>
    <r>
      <rPr>
        <b/>
        <sz val="11"/>
        <color theme="1"/>
        <rFont val="Arial"/>
        <family val="2"/>
      </rPr>
      <t xml:space="preserve">
</t>
    </r>
  </si>
  <si>
    <r>
      <t xml:space="preserve">The amount or items of preliminaries shall be adjusted to take account of the theoretical financial effect which changes in time and/or value have on preliminaries. Such an adjustment shall be based on the particulars provided by the </t>
    </r>
    <r>
      <rPr>
        <b/>
        <sz val="11"/>
        <color theme="1"/>
        <rFont val="Arial"/>
        <family val="2"/>
      </rPr>
      <t>contractor</t>
    </r>
    <r>
      <rPr>
        <sz val="11"/>
        <color theme="1"/>
        <rFont val="Arial"/>
        <family val="2"/>
      </rPr>
      <t xml:space="preserve"> for this purpose in terms of Option A and shall preclude any further adjustment of preliminaries.</t>
    </r>
  </si>
  <si>
    <r>
      <t xml:space="preserve">Adjustment of preliminaries in terms of Option A shall apply notwithstanding the actual employment of resources by the </t>
    </r>
    <r>
      <rPr>
        <b/>
        <sz val="11"/>
        <color theme="1"/>
        <rFont val="Arial"/>
        <family val="2"/>
      </rPr>
      <t>contractor</t>
    </r>
    <r>
      <rPr>
        <sz val="11"/>
        <color theme="1"/>
        <rFont val="Arial"/>
        <family val="2"/>
      </rPr>
      <t xml:space="preserve"> in the execution of the </t>
    </r>
    <r>
      <rPr>
        <b/>
        <sz val="11"/>
        <color theme="1"/>
        <rFont val="Arial"/>
        <family val="2"/>
      </rPr>
      <t>works</t>
    </r>
    <r>
      <rPr>
        <sz val="11"/>
        <color theme="1"/>
        <rFont val="Arial"/>
        <family val="2"/>
      </rPr>
      <t xml:space="preserve">. The adjustment of preliminaries shall be based on the option as selected in the </t>
    </r>
    <r>
      <rPr>
        <b/>
        <sz val="11"/>
        <color theme="1"/>
        <rFont val="Arial"/>
        <family val="2"/>
      </rPr>
      <t>contractor</t>
    </r>
    <r>
      <rPr>
        <sz val="11"/>
        <color theme="1"/>
        <rFont val="Arial"/>
        <family val="2"/>
      </rPr>
      <t xml:space="preserve">'s quote.
</t>
    </r>
  </si>
  <si>
    <r>
      <t xml:space="preserve">An amount which shall be varied in proportion to the </t>
    </r>
    <r>
      <rPr>
        <b/>
        <sz val="11"/>
        <color theme="1"/>
        <rFont val="Arial"/>
        <family val="2"/>
      </rPr>
      <t>contract value</t>
    </r>
    <r>
      <rPr>
        <sz val="11"/>
        <color theme="1"/>
        <rFont val="Arial"/>
        <family val="2"/>
      </rPr>
      <t xml:space="preserve"> as compared with the </t>
    </r>
    <r>
      <rPr>
        <b/>
        <sz val="11"/>
        <color theme="1"/>
        <rFont val="Arial"/>
        <family val="2"/>
      </rPr>
      <t>contract sum</t>
    </r>
  </si>
  <si>
    <r>
      <t xml:space="preserve">An amount which shall be varied in proportion to the </t>
    </r>
    <r>
      <rPr>
        <b/>
        <sz val="11"/>
        <color theme="1"/>
        <rFont val="Arial"/>
        <family val="2"/>
      </rPr>
      <t>construction period</t>
    </r>
    <r>
      <rPr>
        <sz val="11"/>
        <color theme="1"/>
        <rFont val="Arial"/>
        <family val="2"/>
      </rPr>
      <t xml:space="preserve"> as compared to the initial construction period excluding revisions to the </t>
    </r>
    <r>
      <rPr>
        <b/>
        <sz val="11"/>
        <color theme="1"/>
        <rFont val="Arial"/>
        <family val="2"/>
      </rPr>
      <t>construction period</t>
    </r>
    <r>
      <rPr>
        <sz val="11"/>
        <color theme="1"/>
        <rFont val="Arial"/>
        <family val="2"/>
      </rPr>
      <t xml:space="preserve"> for which the </t>
    </r>
    <r>
      <rPr>
        <b/>
        <sz val="11"/>
        <color theme="1"/>
        <rFont val="Arial"/>
        <family val="2"/>
      </rPr>
      <t>contractor</t>
    </r>
    <r>
      <rPr>
        <sz val="11"/>
        <color theme="1"/>
        <rFont val="Arial"/>
        <family val="2"/>
      </rPr>
      <t xml:space="preserve"> is not entitled to adjustment of the </t>
    </r>
    <r>
      <rPr>
        <b/>
        <sz val="11"/>
        <color theme="1"/>
        <rFont val="Arial"/>
        <family val="2"/>
      </rPr>
      <t>contract value</t>
    </r>
    <r>
      <rPr>
        <sz val="11"/>
        <color theme="1"/>
        <rFont val="Arial"/>
        <family val="2"/>
      </rPr>
      <t xml:space="preserve"> in terms of the </t>
    </r>
    <r>
      <rPr>
        <b/>
        <sz val="11"/>
        <color theme="1"/>
        <rFont val="Arial"/>
        <family val="2"/>
      </rPr>
      <t>agreement</t>
    </r>
  </si>
  <si>
    <r>
      <t xml:space="preserve">The contractor shall, within fifteen (15) working days of taking possession of the </t>
    </r>
    <r>
      <rPr>
        <b/>
        <sz val="11"/>
        <color theme="1"/>
        <rFont val="Arial"/>
        <family val="2"/>
      </rPr>
      <t>site</t>
    </r>
    <r>
      <rPr>
        <sz val="11"/>
        <color theme="1"/>
        <rFont val="Arial"/>
        <family val="2"/>
      </rPr>
      <t xml:space="preserve">, give the </t>
    </r>
    <r>
      <rPr>
        <b/>
        <sz val="11"/>
        <color theme="1"/>
        <rFont val="Arial"/>
        <family val="2"/>
      </rPr>
      <t>principal agent</t>
    </r>
    <r>
      <rPr>
        <sz val="11"/>
        <color theme="1"/>
        <rFont val="Arial"/>
        <family val="2"/>
      </rPr>
      <t xml:space="preserve"> a breakdown, subdivided onto the above categories, of the amount for preliminaries in tabulated form, all to the satisfaction of the </t>
    </r>
    <r>
      <rPr>
        <b/>
        <sz val="11"/>
        <color theme="1"/>
        <rFont val="Arial"/>
        <family val="2"/>
      </rPr>
      <t>principal agent</t>
    </r>
    <r>
      <rPr>
        <sz val="11"/>
        <color theme="1"/>
        <rFont val="Arial"/>
        <family val="2"/>
      </rPr>
      <t xml:space="preserve">. Should the </t>
    </r>
    <r>
      <rPr>
        <b/>
        <sz val="11"/>
        <color theme="1"/>
        <rFont val="Arial"/>
        <family val="2"/>
      </rPr>
      <t>contractor</t>
    </r>
    <r>
      <rPr>
        <sz val="11"/>
        <color theme="1"/>
        <rFont val="Arial"/>
        <family val="2"/>
      </rPr>
      <t xml:space="preserve"> fail to provide such information within the period stipulated then the amount for the preliminaries shall be deemed to be subdivided into the following proportions: </t>
    </r>
  </si>
  <si>
    <r>
      <t xml:space="preserve">15% (fifteen per cent) which amount shall be varied in proportion to the </t>
    </r>
    <r>
      <rPr>
        <b/>
        <sz val="11"/>
        <color theme="1"/>
        <rFont val="Arial"/>
        <family val="2"/>
      </rPr>
      <t>contract value</t>
    </r>
    <r>
      <rPr>
        <sz val="11"/>
        <color theme="1"/>
        <rFont val="Arial"/>
        <family val="2"/>
      </rPr>
      <t xml:space="preserve"> as compared with the </t>
    </r>
    <r>
      <rPr>
        <b/>
        <sz val="11"/>
        <color theme="1"/>
        <rFont val="Arial"/>
        <family val="2"/>
      </rPr>
      <t>contract sum</t>
    </r>
  </si>
  <si>
    <r>
      <t xml:space="preserve">75% (seventy-five per cent) which amount shall be varied in proportion to the </t>
    </r>
    <r>
      <rPr>
        <b/>
        <sz val="11"/>
        <color theme="1"/>
        <rFont val="Arial"/>
        <family val="2"/>
      </rPr>
      <t>construction period</t>
    </r>
    <r>
      <rPr>
        <sz val="11"/>
        <color theme="1"/>
        <rFont val="Arial"/>
        <family val="2"/>
      </rPr>
      <t xml:space="preserve"> as compared with the initial </t>
    </r>
    <r>
      <rPr>
        <b/>
        <sz val="11"/>
        <color theme="1"/>
        <rFont val="Arial"/>
        <family val="2"/>
      </rPr>
      <t>construction period</t>
    </r>
  </si>
  <si>
    <r>
      <t xml:space="preserve">For a lump sum document, should the contractor fail to identify the amount for preliminaries, then such an amount shall be deemed to be 7.5% (seven and a half per cent) of the contract sum excluding any contingency sum inclusive of </t>
    </r>
    <r>
      <rPr>
        <b/>
        <sz val="11"/>
        <color theme="1"/>
        <rFont val="Arial"/>
        <family val="2"/>
      </rPr>
      <t>tax.</t>
    </r>
  </si>
  <si>
    <r>
      <t xml:space="preserve">The contractor shall provide all reasonable assistance to the </t>
    </r>
    <r>
      <rPr>
        <b/>
        <sz val="11"/>
        <color theme="1"/>
        <rFont val="Arial"/>
        <family val="2"/>
      </rPr>
      <t>principal agent</t>
    </r>
    <r>
      <rPr>
        <sz val="11"/>
        <color theme="1"/>
        <rFont val="Arial"/>
        <family val="2"/>
      </rPr>
      <t xml:space="preserve"> in the preparation of cash flow projections of claims for </t>
    </r>
    <r>
      <rPr>
        <b/>
        <sz val="11"/>
        <color theme="1"/>
        <rFont val="Arial"/>
        <family val="2"/>
      </rPr>
      <t>payment certificates</t>
    </r>
    <r>
      <rPr>
        <sz val="11"/>
        <color theme="1"/>
        <rFont val="Arial"/>
        <family val="2"/>
      </rPr>
      <t xml:space="preserve"> where required by the </t>
    </r>
    <r>
      <rPr>
        <b/>
        <sz val="11"/>
        <color theme="1"/>
        <rFont val="Arial"/>
        <family val="2"/>
      </rPr>
      <t>employer</t>
    </r>
    <r>
      <rPr>
        <sz val="11"/>
        <color theme="1"/>
        <rFont val="Arial"/>
        <family val="2"/>
      </rPr>
      <t xml:space="preserve">. The projections shall be based on the </t>
    </r>
    <r>
      <rPr>
        <b/>
        <sz val="11"/>
        <color theme="1"/>
        <rFont val="Arial"/>
        <family val="2"/>
      </rPr>
      <t>programme</t>
    </r>
    <r>
      <rPr>
        <sz val="11"/>
        <color theme="1"/>
        <rFont val="Arial"/>
        <family val="2"/>
      </rPr>
      <t xml:space="preserve"> and shall be updated as and when the </t>
    </r>
    <r>
      <rPr>
        <b/>
        <sz val="11"/>
        <color theme="1"/>
        <rFont val="Arial"/>
        <family val="2"/>
      </rPr>
      <t>programme</t>
    </r>
    <r>
      <rPr>
        <sz val="11"/>
        <color theme="1"/>
        <rFont val="Arial"/>
        <family val="2"/>
      </rPr>
      <t xml:space="preserve"> requires updating. The cooperation of the </t>
    </r>
    <r>
      <rPr>
        <b/>
        <sz val="11"/>
        <color theme="1"/>
        <rFont val="Arial"/>
        <family val="2"/>
      </rPr>
      <t>contractor</t>
    </r>
    <r>
      <rPr>
        <sz val="11"/>
        <color theme="1"/>
        <rFont val="Arial"/>
        <family val="2"/>
      </rPr>
      <t xml:space="preserve"> in terms of this item shall not prejudice his right to receive payment in terms of the </t>
    </r>
    <r>
      <rPr>
        <b/>
        <sz val="11"/>
        <color theme="1"/>
        <rFont val="Arial"/>
        <family val="2"/>
      </rPr>
      <t>agreement.</t>
    </r>
  </si>
  <si>
    <r>
      <t xml:space="preserve">3.4
</t>
    </r>
    <r>
      <rPr>
        <i/>
        <sz val="11"/>
        <color theme="1"/>
        <rFont val="Arial"/>
        <family val="2"/>
      </rPr>
      <t>[6.1.4]</t>
    </r>
  </si>
  <si>
    <r>
      <t xml:space="preserve">Meetings at which </t>
    </r>
    <r>
      <rPr>
        <b/>
        <sz val="11"/>
        <color theme="1"/>
        <rFont val="Arial"/>
        <family val="2"/>
      </rPr>
      <t>contract minutes</t>
    </r>
    <r>
      <rPr>
        <sz val="11"/>
        <color theme="1"/>
        <rFont val="Arial"/>
        <family val="2"/>
      </rPr>
      <t xml:space="preserve"> are recorded shall be held: </t>
    </r>
  </si>
  <si>
    <r>
      <t xml:space="preserve">3.5
</t>
    </r>
    <r>
      <rPr>
        <i/>
        <sz val="11"/>
        <color theme="1"/>
        <rFont val="Arial"/>
        <family val="2"/>
      </rPr>
      <t>[13.3]</t>
    </r>
  </si>
  <si>
    <r>
      <t xml:space="preserve">4.1
</t>
    </r>
    <r>
      <rPr>
        <i/>
        <sz val="11"/>
        <color theme="1"/>
        <rFont val="Arial"/>
        <family val="2"/>
      </rPr>
      <t>[1.6]</t>
    </r>
  </si>
  <si>
    <r>
      <t xml:space="preserve">5.1
</t>
    </r>
    <r>
      <rPr>
        <i/>
        <sz val="11"/>
        <color theme="1"/>
        <rFont val="Arial"/>
        <family val="2"/>
      </rPr>
      <t>[1.1]</t>
    </r>
  </si>
  <si>
    <r>
      <t xml:space="preserve">The accepted </t>
    </r>
    <r>
      <rPr>
        <b/>
        <sz val="11"/>
        <color theme="1"/>
        <rFont val="Arial"/>
        <family val="2"/>
      </rPr>
      <t>contract sum</t>
    </r>
    <r>
      <rPr>
        <sz val="11"/>
        <color theme="1"/>
        <rFont val="Arial"/>
        <family val="2"/>
      </rPr>
      <t xml:space="preserve"> inclusive of </t>
    </r>
    <r>
      <rPr>
        <b/>
        <sz val="11"/>
        <color theme="1"/>
        <rFont val="Arial"/>
        <family val="2"/>
      </rPr>
      <t>Value Added Tax</t>
    </r>
    <r>
      <rPr>
        <sz val="11"/>
        <color theme="1"/>
        <rFont val="Arial"/>
        <family val="2"/>
      </rPr>
      <t xml:space="preserve"> is:</t>
    </r>
  </si>
  <si>
    <r>
      <t xml:space="preserve">We the </t>
    </r>
    <r>
      <rPr>
        <b/>
        <sz val="11"/>
        <color theme="1"/>
        <rFont val="Arial"/>
        <family val="2"/>
      </rPr>
      <t>Employer</t>
    </r>
    <r>
      <rPr>
        <sz val="11"/>
        <color theme="1"/>
        <rFont val="Arial"/>
        <family val="2"/>
      </rPr>
      <t xml:space="preserve"> and </t>
    </r>
    <r>
      <rPr>
        <b/>
        <sz val="11"/>
        <color theme="1"/>
        <rFont val="Arial"/>
        <family val="2"/>
      </rPr>
      <t>Contractor</t>
    </r>
    <r>
      <rPr>
        <sz val="11"/>
        <color theme="1"/>
        <rFont val="Arial"/>
        <family val="2"/>
      </rPr>
      <t xml:space="preserve"> accept the above conditions and the offer in terms of 5.0 and hereby enter into a contract for the execution and completion of the </t>
    </r>
    <r>
      <rPr>
        <b/>
        <sz val="11"/>
        <color theme="1"/>
        <rFont val="Arial"/>
        <family val="2"/>
      </rPr>
      <t>works</t>
    </r>
    <r>
      <rPr>
        <sz val="11"/>
        <color theme="1"/>
        <rFont val="Arial"/>
        <family val="2"/>
      </rPr>
      <t>. This agreement is the entire contract between the parties regarding the matters addressed herein. No representation, term, condition, or warranties not contained in this agreement shall be binding on the parties. No agreement or addendum varying, adding to, deleting or terminating this agreement including this clause shall be effective unless reduced to writing and signed by the parties.</t>
    </r>
  </si>
  <si>
    <r>
      <t xml:space="preserve">for and behalf of the </t>
    </r>
    <r>
      <rPr>
        <b/>
        <sz val="11"/>
        <color theme="1"/>
        <rFont val="Arial"/>
        <family val="2"/>
      </rPr>
      <t>Employer</t>
    </r>
    <r>
      <rPr>
        <sz val="11"/>
        <color theme="1"/>
        <rFont val="Arial"/>
        <family val="2"/>
      </rPr>
      <t xml:space="preserve"> who by signature hereof warrants authorisation hereto </t>
    </r>
  </si>
  <si>
    <r>
      <t xml:space="preserve">for and behalf of the </t>
    </r>
    <r>
      <rPr>
        <b/>
        <sz val="11"/>
        <color theme="1"/>
        <rFont val="Arial"/>
        <family val="2"/>
      </rPr>
      <t>Contractor</t>
    </r>
    <r>
      <rPr>
        <sz val="11"/>
        <color theme="1"/>
        <rFont val="Arial"/>
        <family val="2"/>
      </rPr>
      <t xml:space="preserve"> who by signature hereof warrants authorisation hereto </t>
    </r>
  </si>
  <si>
    <t>SERVICE DESCRIPTION :</t>
  </si>
  <si>
    <t>The Bidder is required to sign the attendance register. 
OR
No compulsory pre-quotation briefing meeting.</t>
  </si>
  <si>
    <t>T2.17</t>
  </si>
  <si>
    <t>1</t>
  </si>
  <si>
    <t>Item</t>
  </si>
  <si>
    <t>4.2.1</t>
  </si>
  <si>
    <t>Not applicable up to R500k</t>
  </si>
  <si>
    <t>CIDB Grade</t>
  </si>
  <si>
    <t>Project Manager</t>
  </si>
  <si>
    <t>Not Applicable</t>
  </si>
  <si>
    <t>Omit these if there is insurance and Public liability required.</t>
  </si>
  <si>
    <t>Allow the amount of R x for Health and Safety requirements</t>
  </si>
  <si>
    <t>Allow project appropriate amount</t>
  </si>
  <si>
    <t>CURRENTLY NO DEPOSIT REQUIRED FOR PROJECTS UP TO R500,000 INCLUDING VAT</t>
  </si>
  <si>
    <t>T2.18 - PROOF OF PAYMENT OF BID DEPOSIT</t>
  </si>
  <si>
    <t>T2.18</t>
  </si>
  <si>
    <t>T1.1</t>
  </si>
  <si>
    <t>List of returnable documents</t>
  </si>
  <si>
    <t>C1.1</t>
  </si>
  <si>
    <t>C1.2</t>
  </si>
  <si>
    <t>C2.1</t>
  </si>
  <si>
    <t xml:space="preserve">C5.2 </t>
  </si>
  <si>
    <t>If "other" : (Type name)</t>
  </si>
  <si>
    <t>I declare that the representative, named above, is my authorised representative and not a third party agent and that my representative's attending of this site meeting, shall be deemed conclusive proof that my Enterprise are fully aware of what was said and discussed at this meeting.</t>
  </si>
  <si>
    <t>Addendum No.?</t>
  </si>
  <si>
    <t>Quote no:</t>
  </si>
  <si>
    <t>Items</t>
  </si>
  <si>
    <t>Client Specific Requirements</t>
  </si>
  <si>
    <t>Site Office location</t>
  </si>
  <si>
    <t>Public Safety</t>
  </si>
  <si>
    <t>Extreme weather conditions</t>
  </si>
  <si>
    <t>Change to scope of work</t>
  </si>
  <si>
    <t>Safety Plan Submission</t>
  </si>
  <si>
    <t>Bylaws</t>
  </si>
  <si>
    <t>Risk assessment for construction work</t>
  </si>
  <si>
    <t>Fall protection</t>
  </si>
  <si>
    <t>Structures</t>
  </si>
  <si>
    <t>Temporary work</t>
  </si>
  <si>
    <t>Excavations</t>
  </si>
  <si>
    <t>Demolition work</t>
  </si>
  <si>
    <t>Scaffolding</t>
  </si>
  <si>
    <t>Construction vehicles and mobile plant</t>
  </si>
  <si>
    <t>Electrical installations and machinery on construction sites</t>
  </si>
  <si>
    <t>Use and temporary storage of flammable liquids on construction sites</t>
  </si>
  <si>
    <t>Water environments</t>
  </si>
  <si>
    <t>Housekeeping and general safeguarding on construction sites</t>
  </si>
  <si>
    <t>Stacking and storage on construction sites</t>
  </si>
  <si>
    <t>Fire precautions on construction sites</t>
  </si>
  <si>
    <t>Construction employees’ facilities</t>
  </si>
  <si>
    <t>Public Safety &amp; Signage</t>
  </si>
  <si>
    <t>On Site Health and Safety Training &amp; Induction</t>
  </si>
  <si>
    <t>General Record Keeping</t>
  </si>
  <si>
    <t>Health &amp; Safety Audits, Monitoring and reporting</t>
  </si>
  <si>
    <t>Emergency Procedures</t>
  </si>
  <si>
    <t>First Aid Boxes and First Aid Equipment</t>
  </si>
  <si>
    <t>Accident / Incident Reporting and Investigation</t>
  </si>
  <si>
    <t>Hazards and Potential Situations</t>
  </si>
  <si>
    <t>Personal Protective Equipment (PPE) and Clothing</t>
  </si>
  <si>
    <t>Permits</t>
  </si>
  <si>
    <t xml:space="preserve">Speed Restrictions and Protections </t>
  </si>
  <si>
    <t xml:space="preserve">Hazardous Chemical Substances (HCS) </t>
  </si>
  <si>
    <t>Asbestos</t>
  </si>
  <si>
    <t>Fire Extinguishers and Fire Fighting Equipment</t>
  </si>
  <si>
    <t>Ladders and Ladder Work</t>
  </si>
  <si>
    <t xml:space="preserve">General Machinery </t>
  </si>
  <si>
    <t>Portable Electrical Tools and Hand Tools</t>
  </si>
  <si>
    <t>High Voltage Electrical Equipment Installations and Equipment</t>
  </si>
  <si>
    <t>Adequate Lighting</t>
  </si>
  <si>
    <t>Transportation of Workers</t>
  </si>
  <si>
    <t xml:space="preserve">Occupational Hygiene </t>
  </si>
  <si>
    <t xml:space="preserve">Environmental Management </t>
  </si>
  <si>
    <t xml:space="preserve">Alcohol and other Drugs </t>
  </si>
  <si>
    <t>PLEASE NOTE THAT THIS IS A BASELINE RISK ASSESSMENT AND NOT A DETAILED RISK ASSESSMENT OF ALL ANTICIPATED ACTIVITIES ON SITE</t>
  </si>
  <si>
    <t>Activity</t>
  </si>
  <si>
    <t>Risk to Safety</t>
  </si>
  <si>
    <t>Risk to Health</t>
  </si>
  <si>
    <t>Risk to Environmental</t>
  </si>
  <si>
    <t>Risk to Public Safety</t>
  </si>
  <si>
    <t xml:space="preserve">Control 
Measures </t>
  </si>
  <si>
    <t>Safety</t>
  </si>
  <si>
    <t>Health</t>
  </si>
  <si>
    <t>Environmental</t>
  </si>
  <si>
    <t>(OHSE SPEC)</t>
  </si>
  <si>
    <t xml:space="preserve">Project Name: </t>
  </si>
  <si>
    <t xml:space="preserve">Agent Name:  </t>
  </si>
  <si>
    <t>Region:</t>
  </si>
  <si>
    <t>District:</t>
  </si>
  <si>
    <t xml:space="preserve">Ward no.:      </t>
  </si>
  <si>
    <r>
      <t>1.</t>
    </r>
    <r>
      <rPr>
        <b/>
        <sz val="7"/>
        <rFont val="Times New Roman"/>
        <family val="1"/>
      </rPr>
      <t xml:space="preserve">    </t>
    </r>
    <r>
      <rPr>
        <b/>
        <u/>
        <sz val="14"/>
        <rFont val="Calibri"/>
        <family val="2"/>
      </rPr>
      <t>Introduction</t>
    </r>
  </si>
  <si>
    <r>
      <t xml:space="preserve">The </t>
    </r>
    <r>
      <rPr>
        <i/>
        <sz val="12"/>
        <rFont val="Calibri"/>
        <family val="2"/>
      </rPr>
      <t>KwaZulu Natal Department of Public Works</t>
    </r>
    <r>
      <rPr>
        <sz val="12"/>
        <rFont val="Calibri"/>
        <family val="2"/>
      </rPr>
      <t xml:space="preserve"> is deemed as the “</t>
    </r>
    <r>
      <rPr>
        <b/>
        <sz val="12"/>
        <rFont val="Calibri"/>
        <family val="2"/>
      </rPr>
      <t>Client”</t>
    </r>
    <r>
      <rPr>
        <sz val="12"/>
        <rFont val="Calibri"/>
        <family val="2"/>
      </rPr>
      <t xml:space="preserve"> in terms of the definitions of Construction Regulations of 2014 as published in </t>
    </r>
    <r>
      <rPr>
        <i/>
        <sz val="12"/>
        <rFont val="Calibri"/>
        <family val="2"/>
      </rPr>
      <t>Government Gazette No. 37305</t>
    </r>
    <r>
      <rPr>
        <sz val="12"/>
        <rFont val="Calibri"/>
        <family val="2"/>
      </rPr>
      <t xml:space="preserve">.The Construction Regulations of 2014 under </t>
    </r>
    <r>
      <rPr>
        <i/>
        <sz val="12"/>
        <rFont val="Calibri"/>
        <family val="2"/>
      </rPr>
      <t>CR(5)(1)</t>
    </r>
    <r>
      <rPr>
        <sz val="12"/>
        <rFont val="Calibri"/>
        <family val="2"/>
      </rPr>
      <t xml:space="preserve"> stipulates that that the  client must prepare a suitable, sufficiently documented and coherent site specific Occupational Health and Safety Specification for the intended construction work based on the baseline risk assessment.</t>
    </r>
  </si>
  <si>
    <r>
      <t>The purpose of this Occupational Health and Safety Specification document (which hereinafter will be referred to as OHSE Spec)</t>
    </r>
    <r>
      <rPr>
        <sz val="12"/>
        <color rgb="FFFF0000"/>
        <rFont val="Calibri"/>
        <family val="2"/>
      </rPr>
      <t xml:space="preserve"> </t>
    </r>
    <r>
      <rPr>
        <sz val="12"/>
        <rFont val="Calibri"/>
        <family val="2"/>
      </rPr>
      <t>is to provide designers and the successful tenderer with essential OHS information to ensure effective safety management during the design and construction phase of the project.</t>
    </r>
  </si>
  <si>
    <t>This OHSE Spec forms an integral part of the contract between the Client and the Principal Contractor, so as to ensure compliance with the Occupational Health and Safety Act, Act 85 of 1993 and its applicable regulations and  must serve as the basis for the Principal Contractor to develop his/her Project Safety, Health and Environmental Management Plan. As with any other plan for it to be implemented and managed effectively it requires the allocation of sufficient funds to achieve the objectives set out in the plan. In line with this requirement Construction Regulation 5(1)(g) requires the Client to ensure that the Principal Contractor has made adequate provisions for the cost of Health and Safety Measures in their tenders.</t>
  </si>
  <si>
    <r>
      <t>It must be noted that this OHSE Spec as much as it is detailed it is not exhaustive and the onus is on the Principal Contractors to ensure that they comply with Section 8 of the OHS Act, Act 85 of 1993 which states that “</t>
    </r>
    <r>
      <rPr>
        <i/>
        <sz val="12"/>
        <color rgb="FF808080"/>
        <rFont val="Calibri"/>
        <family val="2"/>
      </rPr>
      <t>Every Employer shall provide and maintain, as far as is reasonably practicable, a working environment that is safe and without risk to the health of his employees</t>
    </r>
    <r>
      <rPr>
        <sz val="12"/>
        <rFont val="Calibri"/>
        <family val="2"/>
      </rPr>
      <t>.” this means that Principal Contractors as they are employers in their own right must at all times ensure continuous assessments are done for continued provision and maintenance of a healthy and safe working environment.</t>
    </r>
  </si>
  <si>
    <r>
      <t>2.</t>
    </r>
    <r>
      <rPr>
        <b/>
        <sz val="7"/>
        <rFont val="Times New Roman"/>
        <family val="1"/>
      </rPr>
      <t xml:space="preserve">      </t>
    </r>
    <r>
      <rPr>
        <b/>
        <u/>
        <sz val="14"/>
        <rFont val="Calibri"/>
        <family val="2"/>
      </rPr>
      <t>Definitions</t>
    </r>
  </si>
  <si>
    <t>For the purpose of the OHSE Spec, the abbreviations or definitions given hereunder shall apply and the reference to on gender will also apply to the other gender.</t>
  </si>
  <si>
    <r>
      <t>“CR”</t>
    </r>
    <r>
      <rPr>
        <sz val="12"/>
        <rFont val="Calibri"/>
        <family val="2"/>
      </rPr>
      <t xml:space="preserve"> refers to the Construction Regulations 2014</t>
    </r>
  </si>
  <si>
    <r>
      <t>“Agent (</t>
    </r>
    <r>
      <rPr>
        <i/>
        <sz val="10"/>
        <rFont val="Calibri"/>
        <family val="2"/>
      </rPr>
      <t>Pr.CHSA</t>
    </r>
    <r>
      <rPr>
        <b/>
        <sz val="12"/>
        <rFont val="Calibri"/>
        <family val="2"/>
      </rPr>
      <t>)”</t>
    </r>
    <r>
      <rPr>
        <sz val="12"/>
        <rFont val="Calibri"/>
        <family val="2"/>
      </rPr>
      <t xml:space="preserve"> means a competent person who acts as a representative for a Client in terms of regulation (5)5.</t>
    </r>
  </si>
  <si>
    <r>
      <t>“Client”</t>
    </r>
    <r>
      <rPr>
        <sz val="12"/>
        <rFont val="Calibri"/>
        <family val="2"/>
      </rPr>
      <t xml:space="preserve"> means Department of Public Works </t>
    </r>
  </si>
  <si>
    <r>
      <t>“Competent person”</t>
    </r>
    <r>
      <rPr>
        <sz val="12"/>
        <rFont val="Calibri"/>
        <family val="2"/>
      </rPr>
      <t xml:space="preserve"> means a person who-</t>
    </r>
  </si>
  <si>
    <t>Has in respect of the work or task to be performed  the required knowledge, training and experience and, where applicable, qualifications, specific for that work or task: Provided that where appropriate qualifications and training are registered in terms of the provisions of the National Qualifications Framework Act, 2000 (Act No.67 of 2000), those qualifications and that training must be regarded as the required qualifications and training; and</t>
  </si>
  <si>
    <t xml:space="preserve">Is familiar with the OHS Act, Act 85 of 1993 and with the applicable regulations made under the Act;  </t>
  </si>
  <si>
    <r>
      <t>"Construction Manager (</t>
    </r>
    <r>
      <rPr>
        <i/>
        <sz val="12"/>
        <rFont val="Calibri"/>
        <family val="2"/>
      </rPr>
      <t>Site Agent</t>
    </r>
    <r>
      <rPr>
        <b/>
        <sz val="12"/>
        <rFont val="Calibri"/>
        <family val="2"/>
      </rPr>
      <t>)"</t>
    </r>
    <r>
      <rPr>
        <sz val="12"/>
        <rFont val="Calibri"/>
        <family val="2"/>
      </rPr>
      <t xml:space="preserve"> means a competent person responsible for the management of the physical construction processes and the coordination, administration and management of resources on a construction site;</t>
    </r>
  </si>
  <si>
    <r>
      <t>"Construction Site"</t>
    </r>
    <r>
      <rPr>
        <sz val="12"/>
        <rFont val="Calibri"/>
        <family val="2"/>
      </rPr>
      <t xml:space="preserve"> means a work place where construction work is being performed;</t>
    </r>
  </si>
  <si>
    <r>
      <t>"Construction Supervisor"</t>
    </r>
    <r>
      <rPr>
        <sz val="12"/>
        <rFont val="Calibri"/>
        <family val="2"/>
      </rPr>
      <t xml:space="preserve"> means a competent person responsible for supervising construction activities on a construction site;</t>
    </r>
  </si>
  <si>
    <r>
      <t>"Construction Vehicle"</t>
    </r>
    <r>
      <rPr>
        <sz val="12"/>
        <rFont val="Calibri"/>
        <family val="2"/>
      </rPr>
      <t xml:space="preserve"> means a vehicle used as a means of conveyance for transporting persons or material, or persons and material, on and off the construction site for the purposes of performing construction work;</t>
    </r>
  </si>
  <si>
    <r>
      <t>"Construction work"</t>
    </r>
    <r>
      <rPr>
        <sz val="12"/>
        <rFont val="Calibri"/>
        <family val="2"/>
      </rPr>
      <t xml:space="preserve"> means any work in connection with –</t>
    </r>
  </si>
  <si>
    <t>The construction, erection, alteration, renovation, repair, demolition or dismantling of or addition to a building or any similar structure; or</t>
  </si>
  <si>
    <t>the construction, erection, maintenance, demolition or dismantling of any bridge, dam, canal, road, railway, runway, sewer or water reticulation system; or the moving of earth, clearing of land, the making of excavation, piling, or any similar civil engineering structure or type of work;</t>
  </si>
  <si>
    <r>
      <t>"Construction Work Permit"</t>
    </r>
    <r>
      <rPr>
        <sz val="12"/>
        <rFont val="Calibri"/>
        <family val="2"/>
      </rPr>
      <t xml:space="preserve"> means a document issued in terms of regulation 3 of the Construction Regulations 2014;</t>
    </r>
  </si>
  <si>
    <r>
      <t>"Contractor"</t>
    </r>
    <r>
      <rPr>
        <sz val="12"/>
        <rFont val="Calibri"/>
        <family val="2"/>
      </rPr>
      <t xml:space="preserve"> means an employer who performs construction work;</t>
    </r>
  </si>
  <si>
    <r>
      <t>"Demolition Work"</t>
    </r>
    <r>
      <rPr>
        <sz val="12"/>
        <rFont val="Calibri"/>
        <family val="2"/>
      </rPr>
      <t xml:space="preserve"> means a method to dismantle, wreck, break, pull down or knock down of a structure or part thereof by way of manual labour, machinery, or the use of explosives;</t>
    </r>
  </si>
  <si>
    <r>
      <t>"Fall Protection Plan"</t>
    </r>
    <r>
      <rPr>
        <sz val="12"/>
        <rFont val="Calibri"/>
        <family val="2"/>
      </rPr>
      <t xml:space="preserve"> means a documented plan, which includes and provides for-</t>
    </r>
  </si>
  <si>
    <t xml:space="preserve">(a) </t>
  </si>
  <si>
    <t>All risks relating to working from a fall risk position, considering the nature of work undertaken;</t>
  </si>
  <si>
    <t>The procedures and methods to be applied in order to eliminate the risk of falling; and</t>
  </si>
  <si>
    <t xml:space="preserve">(c) </t>
  </si>
  <si>
    <t>A rescue plan and procedures;</t>
  </si>
  <si>
    <r>
      <t>"Health and Safety File"</t>
    </r>
    <r>
      <rPr>
        <sz val="12"/>
        <rFont val="Calibri"/>
        <family val="2"/>
      </rPr>
      <t xml:space="preserve"> means a file, or other record containing the information in writing required by these Regulations;</t>
    </r>
  </si>
  <si>
    <r>
      <t>"Health and Safety Plan"</t>
    </r>
    <r>
      <rPr>
        <sz val="12"/>
        <rFont val="Calibri"/>
        <family val="2"/>
      </rPr>
      <t xml:space="preserve"> means a site, activity or project specific documented plan in accordance with the client's health and safety specification;</t>
    </r>
  </si>
  <si>
    <r>
      <t>"Health and Safety Specification"</t>
    </r>
    <r>
      <rPr>
        <sz val="12"/>
        <rFont val="Calibri"/>
        <family val="2"/>
      </rPr>
      <t xml:space="preserve"> means a site, activity or project specific document prepared by the client pertaining to all health and safety requirements related to construction work;</t>
    </r>
  </si>
  <si>
    <r>
      <t>"Medical Certificate of Fitness"</t>
    </r>
    <r>
      <rPr>
        <sz val="12"/>
        <rFont val="Calibri"/>
        <family val="2"/>
      </rPr>
      <t xml:space="preserve"> means a certificate contemplated in regulation 7(8) of Construction Regulations 2014;</t>
    </r>
  </si>
  <si>
    <r>
      <t>"Principal Contractor"</t>
    </r>
    <r>
      <rPr>
        <sz val="12"/>
        <rFont val="Calibri"/>
        <family val="2"/>
      </rPr>
      <t xml:space="preserve"> means an employer appointed by the client to perform construction work;</t>
    </r>
  </si>
  <si>
    <r>
      <t xml:space="preserve">“Safety Officer” – </t>
    </r>
    <r>
      <rPr>
        <sz val="12"/>
        <rFont val="Calibri"/>
        <family val="2"/>
      </rPr>
      <t>a person deemed competent by SACPCMP under the relevant category of registration.</t>
    </r>
  </si>
  <si>
    <r>
      <t>"Professional Engineer or Professional Certificated Engineer"</t>
    </r>
    <r>
      <rPr>
        <sz val="12"/>
        <rFont val="Calibri"/>
        <family val="2"/>
      </rPr>
      <t xml:space="preserve"> means a person holding registration as either a Professional Engineer or Professional Certificated Engineer in terms of the Engineering Profession Act, 2000 (Act No. 46 of 2000);</t>
    </r>
  </si>
  <si>
    <r>
      <t>3.</t>
    </r>
    <r>
      <rPr>
        <b/>
        <sz val="7"/>
        <rFont val="Times New Roman"/>
        <family val="1"/>
      </rPr>
      <t xml:space="preserve">  </t>
    </r>
    <r>
      <rPr>
        <b/>
        <u/>
        <sz val="14"/>
        <rFont val="Calibri"/>
        <family val="2"/>
      </rPr>
      <t>Scope of Application</t>
    </r>
  </si>
  <si>
    <t>This OHSE Specification document stipulates the minimum Occupational Health, Safety, and Environmental requirements that the tenderer need to address in his/her OHSE Plan. This Specification also addresses legal compliance, hazard identification, risk assessment, risk control, and the promotion of a Health and Safety culture amongst those working on the project.</t>
  </si>
  <si>
    <r>
      <t>This Specification also makes provision for the protection of persons other than employees.</t>
    </r>
    <r>
      <rPr>
        <b/>
        <sz val="14"/>
        <rFont val="Calibri"/>
        <family val="2"/>
      </rPr>
      <t xml:space="preserve"> </t>
    </r>
    <r>
      <rPr>
        <b/>
        <sz val="12"/>
        <rFont val="Calibri"/>
        <family val="2"/>
      </rPr>
      <t>T</t>
    </r>
    <r>
      <rPr>
        <sz val="12"/>
        <rFont val="Calibri"/>
        <family val="2"/>
      </rPr>
      <t>his OHSE Spec is exclusively applicable to the following project pending any change of scope which may necessitate changes to the OHSE Specification;</t>
    </r>
  </si>
  <si>
    <r>
      <t>This OHSE Specification further seeks to achieve the following</t>
    </r>
    <r>
      <rPr>
        <b/>
        <sz val="12"/>
        <rFont val="Calibri"/>
        <family val="2"/>
      </rPr>
      <t>;</t>
    </r>
  </si>
  <si>
    <r>
      <t xml:space="preserve">To provide Principal Contractors with the Structure of the Detailed OHSE Plans they will have to prepare and submit for this project. </t>
    </r>
    <r>
      <rPr>
        <b/>
        <i/>
        <sz val="12"/>
        <rFont val="Calibri"/>
        <family val="2"/>
      </rPr>
      <t/>
    </r>
  </si>
  <si>
    <r>
      <t xml:space="preserve">Provide the overarching framework within which the Principal Contractor is required to demonstrate compliance with certain requirements for occupational health and safety established by the Occupational Health and Safety Act, Act 85 of 1993, all applicable regulations and Client Specific Requirements. </t>
    </r>
    <r>
      <rPr>
        <b/>
        <i/>
        <sz val="12"/>
        <rFont val="Calibri"/>
        <family val="2"/>
      </rPr>
      <t>See T2.</t>
    </r>
    <r>
      <rPr>
        <b/>
        <i/>
        <sz val="12"/>
        <color rgb="FFFF0000"/>
        <rFont val="Calibri"/>
        <family val="2"/>
      </rPr>
      <t>16</t>
    </r>
    <r>
      <rPr>
        <b/>
        <i/>
        <sz val="12"/>
        <rFont val="Calibri"/>
        <family val="2"/>
      </rPr>
      <t xml:space="preserve"> of returnable schedules</t>
    </r>
  </si>
  <si>
    <r>
      <t xml:space="preserve">To bring to the attention of the Bidding Principal Contractors that they need to make an undertaking that the costs for executing the project includes the costs of complying with the OHS Act, Act 85 of 1993, all applicable regulations including Client Specific requirements. Such undertaking is made by appending signatures on the OHS Declaration for Tenders. </t>
    </r>
    <r>
      <rPr>
        <b/>
        <i/>
        <sz val="12"/>
        <rFont val="Calibri"/>
        <family val="2"/>
      </rPr>
      <t xml:space="preserve">See </t>
    </r>
    <r>
      <rPr>
        <b/>
        <i/>
        <sz val="12"/>
        <color rgb="FFFF0000"/>
        <rFont val="Calibri"/>
        <family val="2"/>
      </rPr>
      <t>T2.5 of returnable</t>
    </r>
    <r>
      <rPr>
        <b/>
        <i/>
        <sz val="12"/>
        <rFont val="Calibri"/>
        <family val="2"/>
      </rPr>
      <t xml:space="preserve"> schedules</t>
    </r>
  </si>
  <si>
    <t xml:space="preserve">(d) </t>
  </si>
  <si>
    <r>
      <t xml:space="preserve">Ensure that the Principal Agent as the Professional Service Provider appointed by the Department to manage the project on its behalf in terms of the Conditions of Contract applicable to this project ensures that the contents of this document and the attached Baseline Risk Assessment are taken into consideration during design by all professions appointed and that the OHSE Specification is incorporated into the tender documents. </t>
    </r>
    <r>
      <rPr>
        <b/>
        <i/>
        <sz val="12"/>
        <rFont val="Calibri"/>
        <family val="2"/>
      </rPr>
      <t>See T2.</t>
    </r>
    <r>
      <rPr>
        <b/>
        <i/>
        <sz val="12"/>
        <color rgb="FFFF0000"/>
        <rFont val="Calibri"/>
        <family val="2"/>
      </rPr>
      <t>17</t>
    </r>
    <r>
      <rPr>
        <b/>
        <i/>
        <sz val="12"/>
        <rFont val="Calibri"/>
        <family val="2"/>
      </rPr>
      <t xml:space="preserve"> of returnable schedules </t>
    </r>
  </si>
  <si>
    <r>
      <t>4.</t>
    </r>
    <r>
      <rPr>
        <b/>
        <sz val="7"/>
        <rFont val="Times New Roman"/>
        <family val="1"/>
      </rPr>
      <t xml:space="preserve">      </t>
    </r>
    <r>
      <rPr>
        <b/>
        <u/>
        <sz val="14"/>
        <rFont val="Calibri"/>
        <family val="2"/>
      </rPr>
      <t>Contractual Issues</t>
    </r>
  </si>
  <si>
    <t>Acceptance by the Principal Contractor of the contract with KZN DOPW shall constitute acknowledgement that the Principal Contractor has familiarised him/herself with the contents of the OHSE Spec and that he/she will comply with all its obligations in respect thereof.</t>
  </si>
  <si>
    <t>Due to fact that this document is based on legislative requirements, the Client requires that all Contractors comply with the requirements of this document and all other relevant legislative requirements not covered by this document.</t>
  </si>
  <si>
    <t>The Client or its duly appointed Construction H&amp;S Agent reserves the right to stop any Principal Contractor or Sub-Contractors from working whenever Safety, Health or Environmental requirements are being violated as required by regulation 5(1)(q). Any resultant costs of such work stoppages will be for the relevant Contractor’s account.</t>
  </si>
  <si>
    <t>The requirements as specified by the Client in this document must not be deemed to be exhaustive and the Client reserves the right to make changes as and when the Client deems fit to address issue of OHSE Compliance.</t>
  </si>
  <si>
    <r>
      <t>The Client will not entertain any claim of any nature whatsoever which arises as a result of costs incurred or delays being experienced due to the Contractor not complying with the requirements of this document and/or any other applicable legislative requirements imposed on the Contractor</t>
    </r>
    <r>
      <rPr>
        <sz val="9"/>
        <rFont val="Verdana"/>
        <family val="2"/>
      </rPr>
      <t>.</t>
    </r>
  </si>
  <si>
    <r>
      <t>5.</t>
    </r>
    <r>
      <rPr>
        <b/>
        <sz val="7"/>
        <rFont val="Times New Roman"/>
        <family val="1"/>
      </rPr>
      <t xml:space="preserve">  </t>
    </r>
    <r>
      <rPr>
        <b/>
        <u/>
        <sz val="14"/>
        <rFont val="Calibri"/>
        <family val="2"/>
      </rPr>
      <t>Administrative Requirements</t>
    </r>
  </si>
  <si>
    <r>
      <t xml:space="preserve">Application for a Construction Work Permit Number </t>
    </r>
    <r>
      <rPr>
        <i/>
        <sz val="12"/>
        <rFont val="Calibri"/>
        <family val="2"/>
      </rPr>
      <t>(</t>
    </r>
    <r>
      <rPr>
        <i/>
        <sz val="9"/>
        <rFont val="Calibri"/>
        <family val="2"/>
      </rPr>
      <t xml:space="preserve">Exempted until 7 August 2015) </t>
    </r>
    <r>
      <rPr>
        <b/>
        <i/>
        <sz val="12"/>
        <color rgb="FFA6A6A6"/>
        <rFont val="Calibri"/>
        <family val="2"/>
      </rPr>
      <t/>
    </r>
  </si>
  <si>
    <r>
      <t xml:space="preserve">Should the submitted tender meet the following criteria then the tenderers must ensure that they attach a certified copy of the </t>
    </r>
    <r>
      <rPr>
        <b/>
        <sz val="12"/>
        <rFont val="Calibri"/>
        <family val="2"/>
      </rPr>
      <t xml:space="preserve">SACPCMP </t>
    </r>
    <r>
      <rPr>
        <sz val="12"/>
        <rFont val="Calibri"/>
        <family val="2"/>
      </rPr>
      <t>Certificate for a Registered Construction Manager together with their OHSE Plans. The criterion is as follows;</t>
    </r>
  </si>
  <si>
    <t xml:space="preserve">(i) </t>
  </si>
  <si>
    <t xml:space="preserve">(ii) </t>
  </si>
  <si>
    <t xml:space="preserve">(iii) </t>
  </si>
  <si>
    <t>The application for the Construction Work Permit Number as contemplated above shall be the responsibility of the client depending on the submission of all relevant documentation from the successful tenderer.</t>
  </si>
  <si>
    <t>After the Provincial Director of Labour has issued a Construction Work Permit, the Client’s or its duly appointed Construction H&amp;S Agent will issue a letter advising the Project Leader and the Principal Agent to arrange the site handover meeting as all legislative requirements would have been complied with including as a copy of the construction permit to work.</t>
  </si>
  <si>
    <t xml:space="preserve">(b) </t>
  </si>
  <si>
    <t>Notification of Construction Work</t>
  </si>
  <si>
    <r>
      <t xml:space="preserve">If the submitted tender does not meet any of the criteria as stipulated under paragraph 5(a) then the successful tenderer must at least within 07 working days before commencing with construction work notify the Provincial Director in writing using </t>
    </r>
    <r>
      <rPr>
        <b/>
        <sz val="12"/>
        <rFont val="Calibri"/>
        <family val="2"/>
      </rPr>
      <t>Annexure “2</t>
    </r>
    <r>
      <rPr>
        <sz val="12"/>
        <rFont val="Calibri"/>
        <family val="2"/>
      </rPr>
      <t xml:space="preserve">” </t>
    </r>
    <r>
      <rPr>
        <b/>
        <sz val="12"/>
        <color rgb="FFFF0000"/>
        <rFont val="Calibri"/>
        <family val="2"/>
      </rPr>
      <t xml:space="preserve">of the Occupational Health and Safety Act, 1993 (Regulation 4 of the Construction Regulations, 2014 - free online at </t>
    </r>
    <r>
      <rPr>
        <u/>
        <sz val="12"/>
        <color rgb="FFFF0000"/>
        <rFont val="Calibri"/>
        <family val="2"/>
      </rPr>
      <t>www.gpwonline.co.za</t>
    </r>
    <r>
      <rPr>
        <b/>
        <sz val="12"/>
        <color rgb="FFFF0000"/>
        <rFont val="Calibri"/>
        <family val="2"/>
      </rPr>
      <t>),</t>
    </r>
    <r>
      <rPr>
        <sz val="12"/>
        <rFont val="Calibri"/>
        <family val="2"/>
      </rPr>
      <t xml:space="preserve"> if the </t>
    </r>
    <r>
      <rPr>
        <sz val="12"/>
        <color rgb="FFFF0000"/>
        <rFont val="Calibri"/>
        <family val="2"/>
      </rPr>
      <t>intended construction works will include</t>
    </r>
    <r>
      <rPr>
        <sz val="12"/>
        <rFont val="Calibri"/>
        <family val="2"/>
      </rPr>
      <t>:
a) excavation works
b) working at heights where there is  risk of falling
c) demolition of structures; or
d) the use of explosives to perform construction work</t>
    </r>
  </si>
  <si>
    <t>A copy of the notification once stamped by a DoL Official must be submitted to the client prior to commencing with construction work.</t>
  </si>
  <si>
    <r>
      <t>6.</t>
    </r>
    <r>
      <rPr>
        <b/>
        <sz val="7"/>
        <rFont val="Times New Roman"/>
        <family val="1"/>
      </rPr>
      <t xml:space="preserve">      </t>
    </r>
    <r>
      <rPr>
        <b/>
        <sz val="14"/>
        <rFont val="Calibri"/>
        <family val="2"/>
      </rPr>
      <t>Appointment of a Fulltime/ Part time Safety Officer</t>
    </r>
  </si>
  <si>
    <t>The Principal Contractors will have to appoint a competent Construction H&amp;S Officer as per the following criteria;</t>
  </si>
  <si>
    <t>Number of employees onsite between 30 but below 50 – Part Time Safety Officer shall be appointed and will be onsite at least 2 days a week</t>
  </si>
  <si>
    <t>Number of employees above 50 – Fulltime Safety Officer should be appointed.</t>
  </si>
  <si>
    <t>Should the project require a Construction Work Permit – a Fulltime Safety Officer should be appointed.</t>
  </si>
  <si>
    <r>
      <t xml:space="preserve">Further to the above criteria, should the Client or its Representative having considered the risks present and lack of compliance to the Occupational Health and Safety Act, Act 85 of 1993 and its applicable Regulations the Client or its Representative may issue an instruction that a Part/ Full Time Construction Health and Safety Officer must be appointed, such a requirement will have to be met. </t>
    </r>
    <r>
      <rPr>
        <b/>
        <sz val="12"/>
        <rFont val="Calibri"/>
        <family val="2"/>
      </rPr>
      <t>Taking the Risk associated with this project into consideration it is deemed that a full time Safety Officer needs to be appointed and be present on site at all times.</t>
    </r>
  </si>
  <si>
    <t>HEALTH AND SAFETY IMPLEMENTATION COSTING</t>
  </si>
  <si>
    <t>Contractor to give a breakdown of his Health and Safety costs on this sheet.</t>
  </si>
  <si>
    <t>ITEM</t>
  </si>
  <si>
    <t>QUAN-
TITY</t>
  </si>
  <si>
    <r>
      <t xml:space="preserve">MONTHS
</t>
    </r>
    <r>
      <rPr>
        <b/>
        <sz val="8"/>
        <color indexed="8"/>
        <rFont val="Agency FB"/>
        <family val="2"/>
      </rPr>
      <t>(Indicitave)</t>
    </r>
  </si>
  <si>
    <t>AMOUNT</t>
  </si>
  <si>
    <t>(a) x (b)</t>
  </si>
  <si>
    <t>TOTAL</t>
  </si>
  <si>
    <t>GRAND TOTAL TO BE CARRIED TO OHS PROVISION IN QUOTE SCHEDULE</t>
  </si>
  <si>
    <t>T2.19</t>
  </si>
  <si>
    <t>OHS information</t>
  </si>
  <si>
    <t xml:space="preserve">Construction work will exceed </t>
  </si>
  <si>
    <t>days</t>
  </si>
  <si>
    <t>Will involve more than</t>
  </si>
  <si>
    <t>person days of construction work</t>
  </si>
  <si>
    <t>The works contract is of the value equal to or exceeding:</t>
  </si>
  <si>
    <t>Occupational Health and Safety Specification</t>
  </si>
  <si>
    <t>Annexure 1</t>
  </si>
  <si>
    <t>Health and Safety Costings</t>
  </si>
  <si>
    <t>Annexure 2</t>
  </si>
  <si>
    <t>Insert more rows if needed.</t>
  </si>
  <si>
    <t>Health and Safety Agent Name:</t>
  </si>
  <si>
    <t>ONLY FILL IN THE APPROPRIATE SECTION IF NECESSARY. IF N/A THEN OMIT T2.7 AND OHS SPECIFICATION</t>
  </si>
  <si>
    <t>District Office:</t>
  </si>
  <si>
    <t>Ward No:</t>
  </si>
  <si>
    <t>1) The location of the site office should be in an area that will not require visitors to pass through or enter area where construction work is active and will not require the re-location of the office as the project progresses.</t>
  </si>
  <si>
    <t>1) When working in a occupied facility the contractors risk assessment and subsequent safe work method statement must take into consideration the negative effect the Contractors activities may have on the health and safety of the occupants of the facility and make provisions for the implementation of all reasonably practicable measures to ensure the health and safety of members of the public.</t>
  </si>
  <si>
    <t>1) If the weather condition poses a threat to the health &amp; safety of employees be it extreme heat, cold, lighting or any adverse weather condition appropriate safety measures have to be taken.</t>
  </si>
  <si>
    <t>1) Should there be changes to the original scope of work, the Principal Agent must inform appointed Construction Health and Safety Agent to effect changes to the OHSE Specification.</t>
  </si>
  <si>
    <t>1) The successful Tenderer must submit a copy of the detailed OHSE Plan for approval and keep the original for onsite use during construction. The principal Contractor will not be allowed to start site establishment before his/her SHE Plan has been approved in writing.</t>
  </si>
  <si>
    <t>1) The Principal Contractor must incorporate any aspects of the Local Municipal bylaws which affect the, Safety and Environmental wellbeing of the employees and the public into his/her OHSE Plan and ensure compliance to such bylaws.</t>
  </si>
  <si>
    <t xml:space="preserve">1) To comply with CR(9) and to also address environmental issues </t>
  </si>
  <si>
    <t>2) Risk Assessment must be done if and when required.</t>
  </si>
  <si>
    <t>3) DSTI’s must be performed on a daily basis be of an acceptable standard and need to be signed off prior to work starting and at the end of each shift.</t>
  </si>
  <si>
    <t>4) No work may be performed without an approved DSTI.</t>
  </si>
  <si>
    <t>See the attached baseline risk assessment to be considered by both the designer and the principal contractor.</t>
  </si>
  <si>
    <t xml:space="preserve">1) To comply with CR (10), </t>
  </si>
  <si>
    <t>2) Edge protection  and protection of floor openings need to be of such a manner as to properly protect employees from falling off elevated positions or falling into floor openings</t>
  </si>
  <si>
    <t xml:space="preserve">1) To comply with CR (11) </t>
  </si>
  <si>
    <t xml:space="preserve">1) To comply with CR (12) </t>
  </si>
  <si>
    <t>1) To comply with CR(13) and the following;</t>
  </si>
  <si>
    <t>2) If the risk exists of a person in an excavation being enclosed in an event of a collapse the following will apply; shoring sufficient to prevent enclosure, any excavated material must be placed at least 1metre from the edge and at the maximum angle of repose to the horizontal.</t>
  </si>
  <si>
    <t>3) No excavation may affect the stability of any adjoining structure or road unless steps have been taken as identified by an Engineer or a Technologist.</t>
  </si>
  <si>
    <t>4) Adequate provisions must be made to ensure that water is drained from excavations where water may enter such excavations as a result of seepage or rain</t>
  </si>
  <si>
    <t>5) All excavations made by the Principal or Sub Contractors must be barricaded by means of solid barricading and barricading tape may only be used to make such barricading more visible</t>
  </si>
  <si>
    <t>6) If more than one excavation is present on site all excavations must be numbered to ensure effective inspection and control</t>
  </si>
  <si>
    <t>1) To comply with CR (14) and the following;</t>
  </si>
  <si>
    <t>2) Demolition work may only start upon approval of the Demolition Plan by the Client or its duly appointed Agent</t>
  </si>
  <si>
    <t>3) In the event that a structure identified for demolition incorporates substances such as, lead or asbestos it must be performed within the requirements of the applicable legislative requirements</t>
  </si>
  <si>
    <t>1) To comply with CR(16) and the following;</t>
  </si>
  <si>
    <t>2)  Scaffolding Inspectors and Scaffolding Erectors must be different individuals.</t>
  </si>
  <si>
    <t xml:space="preserve">3) Scaffold Harness must be used on Scaffolding, normal Harnesses may not be used on scaffolding </t>
  </si>
  <si>
    <t>4) Sufficient Scaffolding material e.g., tags, trapdoors etc. need to be on site as determined by the activities on site</t>
  </si>
  <si>
    <t>5) Scaffold bases may not be supported by materials such as bricks and chipboard. Suitable material needs to be used as per SANS 10085</t>
  </si>
  <si>
    <t>6) If more than one scaffold is present on site all scaffolds must be numbered to ensure effective inspection and control</t>
  </si>
  <si>
    <t>1) To comply with CR (23) and the following;</t>
  </si>
  <si>
    <t xml:space="preserve">1) To comply with CR (24) </t>
  </si>
  <si>
    <t xml:space="preserve">1) To comply with CR (25) </t>
  </si>
  <si>
    <t xml:space="preserve">1) To comply with CR (26) </t>
  </si>
  <si>
    <t>1) To comply with CR (27) and the following;</t>
  </si>
  <si>
    <t>2) Contractor to designate areas for placing refuse and rubble prior to being removed from site</t>
  </si>
  <si>
    <t xml:space="preserve">3) Contractor must implement a daily task site clean-up for all activities these should cover work areas, stairways, walkways etc. to free of any construction debris obstruction.  </t>
  </si>
  <si>
    <t>4) Refuse to be separated for recycling purposes</t>
  </si>
  <si>
    <t>5) Hazardous materials such as asbestos may not be included in general rubble and need to be disposed of as per applicable legislative requirements</t>
  </si>
  <si>
    <t xml:space="preserve">1) To comply with CR (28) </t>
  </si>
  <si>
    <t>1) To comply with CR (29) and the following;</t>
  </si>
  <si>
    <t>2) No smoking may be permitted on site except in designated smoking areas</t>
  </si>
  <si>
    <t>1) To comply with CR (30) and the following;</t>
  </si>
  <si>
    <t>2) Gender signs to be placed at appropriate locations</t>
  </si>
  <si>
    <t>3) All welfare facilities to be kept in a hygienic condition at all times</t>
  </si>
  <si>
    <t>4) Employees to be trained in good hygiene practices</t>
  </si>
  <si>
    <t>5) Toilets to be fitted with doors which can be locked from the inside</t>
  </si>
  <si>
    <t>6) Toilets to be sufficiently ventilated</t>
  </si>
  <si>
    <t>7) Contractors or contractors employees are not permitted to any other facilities except those provided by the contractor.</t>
  </si>
  <si>
    <t>1) The Principal Contractor engaged in construction work must ensure that each person working on or visiting a site, and the general public in the vicinity of the construction site, shall be made aware of the dangers likely to arise from onsite activities and the precautions to be observed to avoid or minimise those dangers.</t>
  </si>
  <si>
    <t>2) Appropriate signage shall be posted at conspicuous points within and around the perimeter of the site. The steps to comply with this requirement must be outlined in the OHSE Plan.</t>
  </si>
  <si>
    <t>3) The public or visitors may only be permitted on site if they go through an appropriate health and safety induction detailing hazards and risks they may be exposed to and what measures are in place to control these hazards and risks</t>
  </si>
  <si>
    <t>4) The entire project site must be secured against unauthorized access and provided with appropriate warning signage. Where roadways or walkways must be encroached or closed due to work, adequate barriers shall be installed to safely redirect the flow of vehicles and pedestrians and protect them from construction activities.</t>
  </si>
  <si>
    <t>5) Whenever it is necessary to maintain public use of work areas (such as sidewalks, ramps, entrances to buildings, corridors, or stairways), the public shall be protected with appropriate guardrails, barricades, temporary fences, overhead protection, or temporary partitions and hoarding. The public must also be adequately protected from any work created hazards, such as excavations. Appropriate warnings, signs, warning lights and instructional safety signs shall be conspicuously posted and placed where necessary.</t>
  </si>
  <si>
    <t xml:space="preserve">6) The public must also be protected from falling debris and objects from the project site. Overhead protection shall be provided that will fully protect the public and be capable of withstanding the maximum forces that could be applied from potential falling objects. Special attention shall also be given to developing adequate means to protect against wind-blown debris and construction-related materials. </t>
  </si>
  <si>
    <t>1) The Principal Contractor shall ensure that all site personnel and visitors undergo a risk-specific health &amp; safety induction training session before starting work or being permitted to enter the site. A record of attendance shall be kept in the health &amp; safety file.</t>
  </si>
  <si>
    <t xml:space="preserve">2) The Principal Contractor shall ensure that, on site periodic toolbox talks take place at least once per week. These talks should deal with risks relevant to the construction work at hand. A record of attendance shall be kept in the health &amp; safety file. The above should also cover all sub-contractors that are onsite. </t>
  </si>
  <si>
    <t>3) All Contractors have to comply with this minimum requirement. Environmental issues to be included in toolbox talks where required.</t>
  </si>
  <si>
    <t>The Principal Contractor and all Sub Contractors must keep and maintain Health and Safety records to demonstrate compliance with this Specification, The OHS Act 85/1993; and with the Construction Regulations of 2014. The Principal Contractor shall ensure that all records of incidents/accidents, training, inspections; audits, etc. are kept in a health &amp; safety file held in the site office, which must be present on site at all times. The Principal Contractor must ensure that every Sub Contractor opens its own health &amp; safety file, maintains the file and makes it available on request.</t>
  </si>
  <si>
    <t>1) The Client or its duly appointed Agent shall conduct monthly health &amp; safety audits. The Principal Contractor is obligated to conduct similar audits on all Sub Contractors appointed by them at least once a month. Detailed audit reports must be presented and discussed at all levels of project management meetings and a copy of such audit will be provided to the Client or its duly appointed Agent within 7 working days of such audit. Copies of the Client’s audit reports shall be kept in the Principal Contractors Health &amp; Safety File.</t>
  </si>
  <si>
    <t>1) The Principal Contractor shall submit a detailed Emergency Plan for approval by the Client prior to commencement on site. The plan shall detail the response procedure including the following key elements:</t>
  </si>
  <si>
    <t>a. List of key competent personnel;</t>
  </si>
  <si>
    <t>b. Details of emergency services;</t>
  </si>
  <si>
    <t>c. Actions or steps to be taken in the event of the specific types of emergencies;</t>
  </si>
  <si>
    <t>d. Information on hazardous material/situations.</t>
  </si>
  <si>
    <t>1) The appointed First Aider(s) to be in possession of a valid first aid training certificate Level 2. Valid certificates are to be kept in the Site Safety File. All Sub Contractors with more than 5 employees shall supply their own first aid box, except if otherwise agreed upon between Principal and Sub- Contractor in writing.</t>
  </si>
  <si>
    <t>1) Injuries are to be categorised into Near miss, first aid, LTI, fatal etc. Fatal accidents to be reported in addition to applicable legislative requirements to the Client or its duly appointed Agent with immediate effect. The Principal Contractor must stipulate in its construction phase OHSE Plan how it will handle each of these categories. When reporting injuries to the Client, these categories shall be used. The Principal Contractor shall investigate all injuries, with a report being forwarded to the Client immediately. All Sub- Contractors have to report on the abovementioned categories of injuries to the Principal Contractor at least monthly. All categories of incidents/accidents must be in the Statistics Section of the Monthly Audit Reports, submitted to the Client or it’s duly appointed Agent.</t>
  </si>
  <si>
    <t>1) The Principal Contractor shall immediately notify other Sub Contractors as well as the Client of any hazardous or potentially hazardous situations that may arise during performance of construction activities.</t>
  </si>
  <si>
    <t>2) Should a hazardous situation require work stoppages, the work must be stopped and corrective steps taken such as the issue of Written Safe Work Procedures and the issue of Personal Protective Equipment.</t>
  </si>
  <si>
    <t>1) The Principal Contractor must ensure that all workers are issued with the required PPE as required by the risks associated with the activities they perform.The minimum PPE to be worn on site will be Safety Shoes/Boots, Hard Hats, Overalls. No Visitors may enter the site without Safety Shoes/Boots and Hard hats.  The Principal Contractor and all Sub Contractors shall make provision and keep adequate quantities of SABS approved PPE on site at all times. All employees issued with PPE to be trained in correct use, records of training and issue to be kept in the Site SHE File .Procedure to be in place to deal with:</t>
  </si>
  <si>
    <t>a Lost or stolen PPE;</t>
  </si>
  <si>
    <t>b Worn out or damaged PPE replacement.</t>
  </si>
  <si>
    <t>c Employees not utilising PPE as required</t>
  </si>
  <si>
    <t>2) The above procedure applies to Principal Contractors and their appointed Sub- Contractors, as they are all employers in their own right.</t>
  </si>
  <si>
    <t>1) The Principal Contractor shall prepare and issue the required      written permits relating to but not limited to the following:</t>
  </si>
  <si>
    <t>a Hot Work</t>
  </si>
  <si>
    <t>b Roof Work; and</t>
  </si>
  <si>
    <t>c Electrical work (both temporary and permanent)</t>
  </si>
  <si>
    <t>d Confined Space Entry</t>
  </si>
  <si>
    <t>2) The Principal Contractor must ensure that where permits are  required that they are properly implemented and adhered to.</t>
  </si>
  <si>
    <t>Unless otherwise stipulated, the maximum speed limit on sites must be limited to 10 km/h.</t>
  </si>
  <si>
    <t>1)  Vehicle movement routes on site must be clearly indicated where applicable.</t>
  </si>
  <si>
    <t>2)    Signage to ensure the safe movement of vehicles on site, as well as to ensure the health and safety of all employees and visitors on site, must be displayed in strategic locations.</t>
  </si>
  <si>
    <t xml:space="preserve">1) To comply with Hazardous Chemical Substances Regulations as published in Government Notice No. R. 1179 dated 25 August 1995. </t>
  </si>
  <si>
    <t>2) In addition to the abovementioned, Material Safety Data Sheets must be kept on site for all materials, which may contain hazardous chemical substances</t>
  </si>
  <si>
    <t>1) To comply with Asbestos Regulations as published in Government Notice No. R. 155 dated 10 February 2002.</t>
  </si>
  <si>
    <t xml:space="preserve">2) Removal to be done by an  accredited asbestos contractor </t>
  </si>
  <si>
    <t>3) Proof of accreditation to be kept on site.</t>
  </si>
  <si>
    <t>4) Proof of safe systems of work</t>
  </si>
  <si>
    <t>5) Disposal certificate.</t>
  </si>
  <si>
    <t>6) Under no circumstances may asbestos be handed over to the community irrespective of shape or condition.</t>
  </si>
  <si>
    <t xml:space="preserve">1) The Principal Contractor and Sub-Contractors must allow for and  provide adequate provision of regularly serviced temporary fire fighting equipment located at strategic points on site, specific for the classes of fire likely to occur. </t>
  </si>
  <si>
    <t>2) The appropriate notices and signs must be allowed for and be  erected as required</t>
  </si>
  <si>
    <t>3) Contractors may not utilize fire protection equipment belonging to  the Client without prior consent</t>
  </si>
  <si>
    <t xml:space="preserve">1) The Principal Contractor must allow for and ensure that all ladders  are inspected at least monthly, are in a good safe working order,  are the correct height for the task, extend at least 1m above the  landing, are fastened and secured and are placed at a safe angle. </t>
  </si>
  <si>
    <t>2) Records of inspections must be kept in a register on site</t>
  </si>
  <si>
    <t>3) All ladders found to be unsafe must be removed from site immediately  and not be permitted back onto site until it has been certified as being  safe by the Safety Officer or Construction Supervisor.</t>
  </si>
  <si>
    <t xml:space="preserve">1) To comply with Driven Machinery Regulations as published in Government Notice No. R. 1010 dated 18 July 2003 </t>
  </si>
  <si>
    <t>1) The Principal Contractor shall ensure that all electrical tools,  electrical distribution boards, extension leads, and plugs are kept  in a safe working order.</t>
  </si>
  <si>
    <t>2) The Principal Contractor shall ensure that all portable electrical  Equipment, is clearly numbered, inspected by a Competent  appointed person and records of such inspections to be kept on  record   in an appropriate register on the site SHE file</t>
  </si>
  <si>
    <t>3) The Principal Contractor shall allow for and ensure the following in  relation to hand Tools:</t>
  </si>
  <si>
    <t>a That a “Competent Person” undertakes routine inspections and  records are kept on site.</t>
  </si>
  <si>
    <t>b That only authorized trained persons use the tools.</t>
  </si>
  <si>
    <t>c That safe working procedures apply.</t>
  </si>
  <si>
    <t>d That PPE is provided and used.</t>
  </si>
  <si>
    <t>4) All unsafe hand tools and portable electrical equipment found on site  need to  be removed from site with immediate effect, tagged as unsafe for use  and only be permitted back on site after being certified as safe for use by  the Safety Officer or the construction Supervisor.</t>
  </si>
  <si>
    <t>1)  All Employees must be made aware of the presence and location of  High Voltage Equipment such as underground cables and  overhead lines, and ensure that the necessary precautionary steps  are taken where work has to be executed in the vicinity of such  equipment.</t>
  </si>
  <si>
    <t>2) Precautionary measures such as Isolation and Lock-Out of  electrical systems or the use of electrically isolated tools must be  used.</t>
  </si>
  <si>
    <t>1) All Contractors must allow for and ensure that adequate lighting is provided to allow for work to be carried out safely.</t>
  </si>
  <si>
    <t>1) In addition to CR 23 the following will apply. The Principal Contractor and Sub-Contractors shall not:</t>
  </si>
  <si>
    <t>a. Transport persons together with goods or tools unless there is an appropriate area or section of the vehicle in which to store such goods.</t>
  </si>
  <si>
    <t xml:space="preserve">b. Transport persons on the back of trucks except if a proper canopy (properly covering the sides and top) has been provided with suitable seating areas. </t>
  </si>
  <si>
    <t>c. Permit workers to stand or sit on the edge of the transporting vehicle.</t>
  </si>
  <si>
    <t>d. Transport workers in LDVs unless they are closed/covered and have the correct number of seats for the passengers</t>
  </si>
  <si>
    <t>e. No driver may transport more than six people on the back of a 1 Ton LDV and more than four passengers on the back of a ½ Ton LDV.</t>
  </si>
  <si>
    <t xml:space="preserve">2) The driver of any LDV may not permit more than two passengers  to occupy the cab of any LDV. </t>
  </si>
  <si>
    <t>3) Drivers of such vehicles must have a valid driver’s license for the  code of vehicle being driven by them.</t>
  </si>
  <si>
    <t>4) No servicing of vehicles will be permitted on a Construction Site. No  Vehicles or machinery leaking oil will be permitted on site due to the risk posed to the environment.</t>
  </si>
  <si>
    <t>5) Any oil or diesel spilled on site must be cleaned up as per  accepted environmental practice</t>
  </si>
  <si>
    <t>In the event that Earth Moving Machinery is present on site the following must be adhered to:</t>
  </si>
  <si>
    <t>a Drivers of vehicles must be instructed to avoid parking behind earth moving machinery in order to ensure that their vehicles are visible to the operators of earth moving machinery.</t>
  </si>
  <si>
    <t>b Right of way must be afforded to earth moving machinery at all times.</t>
  </si>
  <si>
    <t xml:space="preserve">c Vehicles must only be permitted to park, where possible, in designated areas </t>
  </si>
  <si>
    <t>1) Occupational exposure is a major problem and all Contractors  must ensure that proper health and hygiene measures are put in  place to  prevent exposure to these hazards.</t>
  </si>
  <si>
    <t>2) All Contractors must prevent inhalation, ingestion and absorption  of any harmful chemical or biological agents</t>
  </si>
  <si>
    <t>3) Water to be utilized for drinking purposes may only be drawn from  taps designated for drinking water purposes. Fire hydrants and fire  hose reels may not be utilized for drinking water purposes.</t>
  </si>
  <si>
    <t>1) The Principal Contractor and Sub-Contractors must comply with the requirements of NEMA Act.</t>
  </si>
  <si>
    <t xml:space="preserve">2) The Principal Contractor must develop a waste management plan, implement and maintained it onsite </t>
  </si>
  <si>
    <t>3 Cement mixing to be done at a predetermined location on site which must include a solid, slab, and bunded edges to prevent runoff</t>
  </si>
  <si>
    <t>4) Contaminated run off water from the site must be treated  such as to ensure that it does not pose a risk to the environment</t>
  </si>
  <si>
    <t>5) Any material which may have a harmful effect when disposed of by normal means must be disposed of in an appropriate manner to eliminate its harmful effect on the environment after disposal.</t>
  </si>
  <si>
    <t>6) The Principal Contractor must allow for and ensure that adequate procedures are implemented and maintained to ensure that waste generated is placed in suitable receptacles and removed from the site promptly.</t>
  </si>
  <si>
    <t>7) Plans to deal with spillages must be in place and maintained.</t>
  </si>
  <si>
    <t>8) No waste materials (liquid or solid) may be disposed of in drains.</t>
  </si>
  <si>
    <t>9) No burning of waste material may take place on site as such material being burned may result in pollution of the air or give off toxic vapours which could be harmful to the health of employees or any other person present on site.</t>
  </si>
  <si>
    <t>1) No alcohol and other drugs will be allowed on site without the express permission of the Principal Contractor</t>
  </si>
  <si>
    <t>2) No person may be under the influence of alcohol or any other drugs while on the construction site.</t>
  </si>
  <si>
    <t>3) Any person on the construction site who is on prescription drugs must inform his/her Employer accordingly and the Employer shall in turn report this to the Principal Contractor immediately.</t>
  </si>
  <si>
    <t>4) Any person on the construction site who is suffering from any illness/condition that may have a negative effect on his/her safety performance must report this to his/her Employer, who in turn must report this to the Principal Contractor forthwith.</t>
  </si>
  <si>
    <t>5) Any person on the construction site who is suspected of being under the influence of alcohol or other drugs must be removed from site immediately and be instructed to report back the next day for a preliminary inquiry. A full disciplinary procedure must be followed by the Contractor concerned and a copy of the disciplinary action must be forwarded to the Principal Contractor for his records.</t>
  </si>
  <si>
    <t>EXAMPLE OF A BASE LINE RISK ASSESSMENT - FOR REFERENCE PURPOSES</t>
  </si>
  <si>
    <t>Drilling</t>
  </si>
  <si>
    <t>Entanglement, struck by flying objects, electricity, hazardous substance dust , noise</t>
  </si>
  <si>
    <t>Electrocution, dust inhalation, noise induced hearing loss, muscle strain, foreign objects in eyes</t>
  </si>
  <si>
    <t>Contamination of natural resources (spillages)</t>
  </si>
  <si>
    <t>dust , noise</t>
  </si>
  <si>
    <t>Control Measures</t>
  </si>
  <si>
    <t>Safe systems of work ,Training, PPE, barricading, Supervision etc</t>
  </si>
  <si>
    <t>Sanding</t>
  </si>
  <si>
    <t>Grazing,  wrist strain, bumping</t>
  </si>
  <si>
    <t>Dust inhalation, dust in eyes, minor abrasions</t>
  </si>
  <si>
    <t>none</t>
  </si>
  <si>
    <t xml:space="preserve"> dust nuisance</t>
  </si>
  <si>
    <t>Safe systems of work ,PPE, Housekeeping, barricading, Supervision etc</t>
  </si>
  <si>
    <t>Painting</t>
  </si>
  <si>
    <t>Bumping against, wrist strain</t>
  </si>
  <si>
    <t>Inhalation of vapours, paint in eyes , minor abrasions</t>
  </si>
  <si>
    <t>Contamination of  natural resources (spillages)</t>
  </si>
  <si>
    <t>None</t>
  </si>
  <si>
    <t>Safe systems of work ,PPE, ventilation of area, good housekeeping</t>
  </si>
  <si>
    <t>Grinding</t>
  </si>
  <si>
    <t>Electrocution, entanglement,, tripping hazards, struck by flying materials etc</t>
  </si>
  <si>
    <t>Noise induced hearing loss, cuts, loss of limbs, electrocution</t>
  </si>
  <si>
    <t>Noise, dust etc</t>
  </si>
  <si>
    <t>Safe systems of work ,Wet cutting, barricading, temporary guarding, signage Supervision ,etc</t>
  </si>
  <si>
    <t>Excavation work</t>
  </si>
  <si>
    <t>Hidden services ,bumping against , uncomfortable working position etc</t>
  </si>
  <si>
    <t>Back strain , dust inhalation, cuts and abrasions</t>
  </si>
  <si>
    <t>Safe systems of work , supervision , PPE , Barricading etc</t>
  </si>
  <si>
    <t>Cement Mixing</t>
  </si>
  <si>
    <t>Struck by ,sharp edges, poor working position , hazardous substances</t>
  </si>
  <si>
    <t>Inhalation of cement dust, back strain , dermatitis</t>
  </si>
  <si>
    <t xml:space="preserve">Noise, dust </t>
  </si>
  <si>
    <t>Safe Systems of work ,PPE, Housekeeping, barricading, bunding, Supervision etc</t>
  </si>
  <si>
    <t>Plastering</t>
  </si>
  <si>
    <t>Grazing abrasions, bumping against, struck by flying/falling objects, slipping hazards, hazardous substances etc</t>
  </si>
  <si>
    <t>Minor bruising, particles in eyes, dust inhalation, hazardous substances exposure effects</t>
  </si>
  <si>
    <t>Contamination of natural resources</t>
  </si>
  <si>
    <t xml:space="preserve"> None</t>
  </si>
  <si>
    <t>Safe systems of work, training , PPE Supervision ,etc</t>
  </si>
  <si>
    <t>General brickwork</t>
  </si>
  <si>
    <t>Abrasive surfaces, hazardous substances , straining of muscles</t>
  </si>
  <si>
    <t xml:space="preserve"> Cut and abrasions, crushing injuries etc</t>
  </si>
  <si>
    <t>dust</t>
  </si>
  <si>
    <t>Safe systems of work, barricading, signage PPE ,Supervision etc</t>
  </si>
  <si>
    <t>Compaction of soil</t>
  </si>
  <si>
    <t>Struck by tools, flammable substances , flying materials</t>
  </si>
  <si>
    <t>Back strain, heat exhaustion, bruising, dust inhalation, burns</t>
  </si>
  <si>
    <t>Contamination of resources with fuel</t>
  </si>
  <si>
    <t>Noise</t>
  </si>
  <si>
    <t>Safe systems of work, barricading, signage , PPE, Supervision etc</t>
  </si>
  <si>
    <t>Loading and unloading by hand</t>
  </si>
  <si>
    <t>Bumping against edges , Hands caught between , Sharp edges, muscle strain</t>
  </si>
  <si>
    <t>Back strain, exhaustion, bruising, hand injuries,</t>
  </si>
  <si>
    <t>Safe systems of work, PPE, Training in correct lifting procedures , Supervision etc</t>
  </si>
  <si>
    <t>Ladder use</t>
  </si>
  <si>
    <t>Incorrect positioning, overreach , Overhead hazards , dropping of tools from ladder , Falls</t>
  </si>
  <si>
    <t>Broken bones , death, electrocution</t>
  </si>
  <si>
    <t>Safe systems of work , PPE usage, Supervision etc</t>
  </si>
  <si>
    <t>Extension cords</t>
  </si>
  <si>
    <t>Electricity , tripping hazards</t>
  </si>
  <si>
    <t>Electrocution , fractures etc</t>
  </si>
  <si>
    <t>Safe systems of work, PPE, Supervision etc</t>
  </si>
  <si>
    <t>Hand tools</t>
  </si>
  <si>
    <t>Tripping, struck by, bumping against, abrasions, sharp edges, caught between surfaces, flying metal particles etc</t>
  </si>
  <si>
    <t>Cuts ,Bruising ,Foreign material in eyes</t>
  </si>
  <si>
    <t>Scaffolding erection, dismantling</t>
  </si>
  <si>
    <t>Falls from height, dropping of items, sharp edges, scaffolding collapse, etc</t>
  </si>
  <si>
    <t>Back strain, bruising, cuts, abrasions,  broken bones, death</t>
  </si>
  <si>
    <t>Safe system of work, use of fall arrest equip, erection of safe scaffolding, Supervision, etc</t>
  </si>
  <si>
    <t>Indicate to Bidder what they need to provide for Health and Safety costs on this sheet.</t>
  </si>
  <si>
    <t>Applicable (A)/
Not Applicable(N/A)</t>
  </si>
  <si>
    <t>Rates</t>
  </si>
  <si>
    <t>Don’t enter any rates</t>
  </si>
  <si>
    <t>MEDICALS</t>
  </si>
  <si>
    <t>at tender stage.</t>
  </si>
  <si>
    <t>Pre-employment medical</t>
  </si>
  <si>
    <t>Nr.</t>
  </si>
  <si>
    <t>Psychological medical for working at heights</t>
  </si>
  <si>
    <t>Psychological medical for working motorized equipment &amp; construction machinery</t>
  </si>
  <si>
    <t>Medical for working asbestos</t>
  </si>
  <si>
    <t>Routine medical as per requirement of job activities</t>
  </si>
  <si>
    <t>Re-medicals - yearly</t>
  </si>
  <si>
    <t>Exit medicals</t>
  </si>
  <si>
    <t>PERSONAL PROTECTIVE EQUIPMENT</t>
  </si>
  <si>
    <t>Overalls (Blue)</t>
  </si>
  <si>
    <t>Specialized overalls (asbestos, chemicals etc)</t>
  </si>
  <si>
    <t>Hard hats and safety glasses</t>
  </si>
  <si>
    <t>Safety boots/shoes</t>
  </si>
  <si>
    <t>Gloves</t>
  </si>
  <si>
    <t>Pair.</t>
  </si>
  <si>
    <t>Breathing apparatus (confined space, asbestos &amp; chemicals)</t>
  </si>
  <si>
    <t>Life jackets</t>
  </si>
  <si>
    <t>Reflector Bibs</t>
  </si>
  <si>
    <r>
      <t xml:space="preserve">Testing equipment (oxygen measuring, </t>
    </r>
    <r>
      <rPr>
        <u/>
        <sz val="9.5"/>
        <color indexed="8"/>
        <rFont val="Arial"/>
        <family val="2"/>
      </rPr>
      <t>noise, lighting, lightning &amp; wind</t>
    </r>
    <r>
      <rPr>
        <sz val="9.5"/>
        <color indexed="8"/>
        <rFont val="Arial"/>
        <family val="2"/>
      </rPr>
      <t>) (Centralized)</t>
    </r>
  </si>
  <si>
    <t>Orange Star Netting - 1.2m High</t>
  </si>
  <si>
    <t>m</t>
  </si>
  <si>
    <t>Orange Plastic road cones</t>
  </si>
  <si>
    <t>Plastic Reinforce Caps(Rebar)</t>
  </si>
  <si>
    <t>Dust masks</t>
  </si>
  <si>
    <t xml:space="preserve">FIRE FIGHTING </t>
  </si>
  <si>
    <t>Fire extinguishers - 4.5Kg</t>
  </si>
  <si>
    <t>Training</t>
  </si>
  <si>
    <t>Surveys</t>
  </si>
  <si>
    <t>Other - Driptrays</t>
  </si>
  <si>
    <t>HEALTH AND SAFETY PERSONNEL</t>
  </si>
  <si>
    <t>Safety Manager (50%)</t>
  </si>
  <si>
    <t>4.2</t>
  </si>
  <si>
    <t>4.3</t>
  </si>
  <si>
    <t xml:space="preserve">Full time Safety Representatives if required                      </t>
  </si>
  <si>
    <t>4.4</t>
  </si>
  <si>
    <t>Fire Watchers</t>
  </si>
  <si>
    <t>4.5</t>
  </si>
  <si>
    <t>First aiders</t>
  </si>
  <si>
    <t>4.6</t>
  </si>
  <si>
    <t>External auditors costs</t>
  </si>
  <si>
    <t>4.7</t>
  </si>
  <si>
    <t>Occupational hygienist</t>
  </si>
  <si>
    <t>4.8</t>
  </si>
  <si>
    <t>Construction Phase Safety, Health, Environmental and Waste Management Plan</t>
  </si>
  <si>
    <t>4.9</t>
  </si>
  <si>
    <t>Safety Administrator</t>
  </si>
  <si>
    <t>FACILITIES</t>
  </si>
  <si>
    <t>Provision of ablution facilities</t>
  </si>
  <si>
    <t>Service and maintenance of ablution facilities</t>
  </si>
  <si>
    <t>Provision of eating areas</t>
  </si>
  <si>
    <t>Cleaning of Lay down and other storage areas</t>
  </si>
  <si>
    <t>Wash hand basin</t>
  </si>
  <si>
    <t>Hot and Cold running water</t>
  </si>
  <si>
    <t>Decreasing &amp; Toilet soap</t>
  </si>
  <si>
    <t>6</t>
  </si>
  <si>
    <t>FALL PREVENTION / PROTECTION</t>
  </si>
  <si>
    <t>Safety harnesses with double lanyards</t>
  </si>
  <si>
    <t>6.2</t>
  </si>
  <si>
    <t>Lanyard extenders</t>
  </si>
  <si>
    <t>6.3</t>
  </si>
  <si>
    <t>Scaffold hooks</t>
  </si>
  <si>
    <t>6.4</t>
  </si>
  <si>
    <t>Lifelines and vertical fall arrest systems</t>
  </si>
  <si>
    <t>6.5</t>
  </si>
  <si>
    <t>Scaffolding – material, erection and inspection (Estimate for project)</t>
  </si>
  <si>
    <t>6.6</t>
  </si>
  <si>
    <t>Temporary hand railing material and kick flats</t>
  </si>
  <si>
    <t>6.7</t>
  </si>
  <si>
    <t>Inspection for approval of equipment (AIA)</t>
  </si>
  <si>
    <t>6.8</t>
  </si>
  <si>
    <t>Chin Straps/Toolbags/Wrist straps</t>
  </si>
  <si>
    <t>6.9</t>
  </si>
  <si>
    <t>Other</t>
  </si>
  <si>
    <t>7</t>
  </si>
  <si>
    <t>VEHICLE / MOBILE EQUIPMENT UPGRADE FOR USE ON SITE</t>
  </si>
  <si>
    <t>Raised lights</t>
  </si>
  <si>
    <t>7.2</t>
  </si>
  <si>
    <t>Rotating orange light</t>
  </si>
  <si>
    <t>7.3</t>
  </si>
  <si>
    <t>Flag as per procedure</t>
  </si>
  <si>
    <t>7.4</t>
  </si>
  <si>
    <t>Fire extinguisher - 4.5Kg</t>
  </si>
  <si>
    <t>7.5</t>
  </si>
  <si>
    <t>First aid box</t>
  </si>
  <si>
    <t>7.6</t>
  </si>
  <si>
    <t>Reflector tape</t>
  </si>
  <si>
    <t>7.7</t>
  </si>
  <si>
    <t>Danger Tape</t>
  </si>
  <si>
    <t>Rolls</t>
  </si>
  <si>
    <t>7.8</t>
  </si>
  <si>
    <t>Signage</t>
  </si>
  <si>
    <t>7.9</t>
  </si>
  <si>
    <t>7.10</t>
  </si>
  <si>
    <t>Safety belts for all passengers (LDV)</t>
  </si>
  <si>
    <t>7.11</t>
  </si>
  <si>
    <t>Wheel Chockes</t>
  </si>
  <si>
    <t>8</t>
  </si>
  <si>
    <t>LIFTING MACHINERY AND EQUIPMENT</t>
  </si>
  <si>
    <t>Annual inspections and load testing as per legal requirement</t>
  </si>
  <si>
    <t>8.2</t>
  </si>
  <si>
    <t>Certification of all lifting gear during the course of the project</t>
  </si>
  <si>
    <t>8.3</t>
  </si>
  <si>
    <t>Third party inspections</t>
  </si>
  <si>
    <t>8.4</t>
  </si>
  <si>
    <t>8.5</t>
  </si>
  <si>
    <t>Slings</t>
  </si>
  <si>
    <t>8.6</t>
  </si>
  <si>
    <t>Chains</t>
  </si>
  <si>
    <t>8.7</t>
  </si>
  <si>
    <t>Hooks</t>
  </si>
  <si>
    <t>9</t>
  </si>
  <si>
    <t>INSURANCES</t>
  </si>
  <si>
    <t>COID cover for the project</t>
  </si>
  <si>
    <t>Liability insurances</t>
  </si>
  <si>
    <t>10</t>
  </si>
  <si>
    <r>
      <t xml:space="preserve"> </t>
    </r>
    <r>
      <rPr>
        <b/>
        <sz val="9.5"/>
        <rFont val="Arial"/>
        <family val="2"/>
      </rPr>
      <t>FIRST AID</t>
    </r>
  </si>
  <si>
    <t>10.1</t>
  </si>
  <si>
    <t>First aid boxes</t>
  </si>
  <si>
    <t>10.2</t>
  </si>
  <si>
    <t>Rescue equipment and stretchers</t>
  </si>
  <si>
    <t>10.3</t>
  </si>
  <si>
    <t>Replenishment of boxes and other supplies</t>
  </si>
  <si>
    <t>10.4</t>
  </si>
  <si>
    <t xml:space="preserve">Hazchem Spill kits </t>
  </si>
  <si>
    <t>11</t>
  </si>
  <si>
    <t>TRAINING</t>
  </si>
  <si>
    <t>11.1</t>
  </si>
  <si>
    <t>SHE Representative</t>
  </si>
  <si>
    <t>11.2</t>
  </si>
  <si>
    <t>Supervisor A2 (No cost)</t>
  </si>
  <si>
    <t>11.3</t>
  </si>
  <si>
    <t>Management/Safety Officer A3 (No cost)</t>
  </si>
  <si>
    <t>11.4</t>
  </si>
  <si>
    <t>First Aid Level 1</t>
  </si>
  <si>
    <t>11.5</t>
  </si>
  <si>
    <t>Fire Fighting</t>
  </si>
  <si>
    <t>11.6</t>
  </si>
  <si>
    <t>Legal Liability</t>
  </si>
  <si>
    <t>11.7</t>
  </si>
  <si>
    <t>HIRAC</t>
  </si>
  <si>
    <t>11.8</t>
  </si>
  <si>
    <t>Incident Investigation (R-CAT)</t>
  </si>
  <si>
    <t>11.9</t>
  </si>
  <si>
    <t>Scaffolding Inspector</t>
  </si>
  <si>
    <t>11.10</t>
  </si>
  <si>
    <t>Scaffolding Erector</t>
  </si>
  <si>
    <t>11.11</t>
  </si>
  <si>
    <t>Basic Working at Heights</t>
  </si>
  <si>
    <t>11.12</t>
  </si>
  <si>
    <t>Rescue at Hights</t>
  </si>
  <si>
    <t>12</t>
  </si>
  <si>
    <t>SIGNAGE</t>
  </si>
  <si>
    <t>12.1</t>
  </si>
  <si>
    <t>All signage as required by law: regulatory, warning and information</t>
  </si>
  <si>
    <t>12.2</t>
  </si>
  <si>
    <t>Posters for awareness</t>
  </si>
  <si>
    <t>12.3</t>
  </si>
  <si>
    <t>Admin</t>
  </si>
  <si>
    <t>13</t>
  </si>
  <si>
    <t>ELECTRICAL</t>
  </si>
  <si>
    <t>13.1</t>
  </si>
  <si>
    <t>Locks required for lockouts</t>
  </si>
  <si>
    <t>13.2</t>
  </si>
  <si>
    <t>Tags</t>
  </si>
  <si>
    <t>13.3</t>
  </si>
  <si>
    <t>Permit books</t>
  </si>
  <si>
    <t>13.4</t>
  </si>
  <si>
    <t>Calipers</t>
  </si>
  <si>
    <t>13.5</t>
  </si>
  <si>
    <t>Key safes</t>
  </si>
  <si>
    <t>14</t>
  </si>
  <si>
    <t>PLANT &amp; SCAFFOLDING</t>
  </si>
  <si>
    <t>14.1</t>
  </si>
  <si>
    <t>Telescopic Hoist</t>
  </si>
  <si>
    <t>month</t>
  </si>
  <si>
    <t>14.2</t>
  </si>
  <si>
    <t>TH - Driver</t>
  </si>
  <si>
    <t>14.3</t>
  </si>
  <si>
    <t>14.4</t>
  </si>
  <si>
    <t>14.5</t>
  </si>
  <si>
    <t>Ward No.</t>
  </si>
  <si>
    <t>???</t>
  </si>
  <si>
    <t>District</t>
  </si>
  <si>
    <t>Region</t>
  </si>
  <si>
    <t>North Coast</t>
  </si>
  <si>
    <t>Annexure 3</t>
  </si>
  <si>
    <t>Annexure 4</t>
  </si>
  <si>
    <t>Annexure 5</t>
  </si>
  <si>
    <t>DRAWINGS</t>
  </si>
  <si>
    <t>Annexure 6</t>
  </si>
  <si>
    <t>Annexure 7</t>
  </si>
  <si>
    <t>CONTENTS</t>
  </si>
  <si>
    <t>SL 01</t>
  </si>
  <si>
    <t>SCOPE</t>
  </si>
  <si>
    <t>SL 02</t>
  </si>
  <si>
    <t>TERMINOLOGY AND DEFINITIONS</t>
  </si>
  <si>
    <t>SL 03</t>
  </si>
  <si>
    <t>APPLICABLE LABOUR LAWS</t>
  </si>
  <si>
    <t>SL 04</t>
  </si>
  <si>
    <t>SL 05</t>
  </si>
  <si>
    <t>EMPLOYER’S RESPONSIBILITIES</t>
  </si>
  <si>
    <t>SL 06</t>
  </si>
  <si>
    <t>SL 07</t>
  </si>
  <si>
    <t>SL 08</t>
  </si>
  <si>
    <t>SL 09</t>
  </si>
  <si>
    <t>SL 10</t>
  </si>
  <si>
    <t>PROVINCIAL RATES OF PAY</t>
  </si>
  <si>
    <t>SL 11</t>
  </si>
  <si>
    <t>MEASUREMENTS AND PAYMENT</t>
  </si>
  <si>
    <t>EXAMPLE</t>
  </si>
  <si>
    <t>SL 02.01</t>
  </si>
  <si>
    <t>TERMINOLOGY</t>
  </si>
  <si>
    <t>EPWP</t>
  </si>
  <si>
    <t>Expanded Public Works Programme, a National Programme of the government of South Africa, approved by Cabinet.</t>
  </si>
  <si>
    <t>UYF</t>
  </si>
  <si>
    <t>Umsobumvu Youth Fund.</t>
  </si>
  <si>
    <t>DOL</t>
  </si>
  <si>
    <t>Department of Labour.</t>
  </si>
  <si>
    <t>SL 02.02</t>
  </si>
  <si>
    <t>DEFINITIONS</t>
  </si>
  <si>
    <t>“employer”</t>
  </si>
  <si>
    <t>“client”</t>
  </si>
  <si>
    <t>means the Department of Public Works.</t>
  </si>
  <si>
    <t>“ worker / trainee”</t>
  </si>
  <si>
    <t>Sl 04</t>
  </si>
  <si>
    <t>SL 04.01</t>
  </si>
  <si>
    <t>“department” means any department of the State, implementing agent or contractor;</t>
  </si>
  <si>
    <t>“elementary occupation” means any occupation involving unskilled or semi-skilled work;</t>
  </si>
  <si>
    <t>“task” means a fixed quantity of work;</t>
  </si>
  <si>
    <t>“task-based work” means work in which a worker is paid a fixed rate for performing a task;</t>
  </si>
  <si>
    <t>“task-rated worker” means a worker paid on the basis of the number of tasks completed;</t>
  </si>
  <si>
    <t>“Service Provider” means the consultant appointed by Department to coordinate and arrange the employment and training of labour on EPWP infrastructure projects.</t>
  </si>
  <si>
    <t>SL 04.02</t>
  </si>
  <si>
    <t>TERMS OF WORK</t>
  </si>
  <si>
    <t>SL 04.03</t>
  </si>
  <si>
    <t>NORMAL HOURS OF WORK</t>
  </si>
  <si>
    <t>An employer may not set tasks or hours of work that require a worker to work–</t>
  </si>
  <si>
    <t>(i)        more than forty hours in any week</t>
  </si>
  <si>
    <t>(ii)       on more than five days in any week; and</t>
  </si>
  <si>
    <t>(iii)      for more than eight hours on any day.</t>
  </si>
  <si>
    <t>An employer and a worker may agree that the worker will work four days per week.  The worker may then work up to ten hours per day.</t>
  </si>
  <si>
    <t>A task-rated worker may not work more than a total of 55 hours in any week to complete the tasks (based on a 40-hour week) allocated to him.</t>
  </si>
  <si>
    <t>Every work is entitled to a daily rest period of at least eight consecutive hours. The daily rest period is measured from the time the worker ends work on one day until the time the worker starts work on the next day.</t>
  </si>
  <si>
    <t>SL 04.04</t>
  </si>
  <si>
    <t>MEAL BREAKS</t>
  </si>
  <si>
    <t xml:space="preserve">(a)     </t>
  </si>
  <si>
    <t>A worker may not work for more than five hours without taking a meal break of at least thirty minutes duration.</t>
  </si>
  <si>
    <t xml:space="preserve">(b)     </t>
  </si>
  <si>
    <t>An employer and worker may agree on longer meal breaks.</t>
  </si>
  <si>
    <t xml:space="preserve">(c)     </t>
  </si>
  <si>
    <t>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t>
  </si>
  <si>
    <t>SL 04.05</t>
  </si>
  <si>
    <t>SPECIAL CONDITIONS FOR SECURITY GUARDS</t>
  </si>
  <si>
    <t>A security guard may work up to 55 hours per week and up to eleven hours per day.</t>
  </si>
  <si>
    <t>(b)    </t>
  </si>
  <si>
    <t>A security guard who works more than ten hours per day must have a meal break of at least one hour duration or two breaks of at least 30 minutes duration each.</t>
  </si>
  <si>
    <t>SL 04.06</t>
  </si>
  <si>
    <t>DAILY REST PERIOD</t>
  </si>
  <si>
    <t>Every worker is entitled to a daily rest period of at least eight consecutive hours.  The daily rest period is measured from the time the worker ends work on one day until the time the worker starts work on the next day.</t>
  </si>
  <si>
    <t>SL 04.07</t>
  </si>
  <si>
    <t>WEEKLY REST PERIOD</t>
  </si>
  <si>
    <t>Every worker must have two days off every week. A worker may only work on their day off to perform work which must be done without delay and cannot be performed by workers during their ordinary hours of work (“emergency work”).</t>
  </si>
  <si>
    <t>SL 04.08</t>
  </si>
  <si>
    <t>WORK ON SUNDAYS AND PUBLIC HOLIDAYS</t>
  </si>
  <si>
    <t xml:space="preserve">(a)   </t>
  </si>
  <si>
    <t>A worker may only work on a Sunday or public holiday to perform emergency or security work.</t>
  </si>
  <si>
    <t xml:space="preserve">(b)   </t>
  </si>
  <si>
    <t>Work on Sundays is paid at the ordinary rate of pay.</t>
  </si>
  <si>
    <t xml:space="preserve">(c)   </t>
  </si>
  <si>
    <t>A task-rated worker who works on a public holiday must be paid –</t>
  </si>
  <si>
    <t xml:space="preserve"> (i)    </t>
  </si>
  <si>
    <t>the worker’s daily task rate, if the worker works for less than four hours;</t>
  </si>
  <si>
    <t xml:space="preserve"> (ii)    </t>
  </si>
  <si>
    <t>double the worker’s daily task rate, if the worker works for more than four hours.</t>
  </si>
  <si>
    <t>A time-rated worker who works on a public holiday must be paid –</t>
  </si>
  <si>
    <t xml:space="preserve"> the worker’s daily rate of pay, if the worker works for less than four hours on the public holiday;</t>
  </si>
  <si>
    <t>double the worker’s daily rate of pay, if the worker works for more than four hours on the  public holiday.</t>
  </si>
  <si>
    <t>SL 04.09</t>
  </si>
  <si>
    <t>SICK LEAVE</t>
  </si>
  <si>
    <t xml:space="preserve">(a)  </t>
  </si>
  <si>
    <t>Only workers who work four or more days per week have the right to claim sick-pay in terms of this clause.</t>
  </si>
  <si>
    <t>A worker who is unable to work on account of illness or injury is entitled to claim one day’s paid sick leave for every full month that the worker has worked in terms of a contract.</t>
  </si>
  <si>
    <t>A worker may accumulate a maximum of twelve days' sick leave in a year.</t>
  </si>
  <si>
    <t>Accumulated sick-leave may not be transferred from one contract to another contract.</t>
  </si>
  <si>
    <t>An employer must pay a task-rated worker the worker’s daily task rate for a day’s sick leave.</t>
  </si>
  <si>
    <t>An employer must pay a time-rated worker the worker’s daily rate of pay for a day’s sick leave.</t>
  </si>
  <si>
    <t>An employer must pay a worker sick pay on the worker’s usual payday.</t>
  </si>
  <si>
    <t>Before paying sick-pay, an employer may require a worker to produce a certificate stating that the worker was unable to work on account of sickness or injury if the worker is –</t>
  </si>
  <si>
    <t>absent from work for more than two consecutive days; or</t>
  </si>
  <si>
    <t>absent from work on more than two occasions in any eight-week period.</t>
  </si>
  <si>
    <t xml:space="preserve">(i)  </t>
  </si>
  <si>
    <t>A medical certificate must be issued and signed by a medical practitioner, a qualified nurse or a clinic staff member authorised to issue medical certificates indicating the duration and reason for incapacity.</t>
  </si>
  <si>
    <t>A worker is not entitled to paid sick-leave for a work-related injury or occupational disease for which the worker can claim compensation under the Compensation for Occupational Injuries and Diseases Act.</t>
  </si>
  <si>
    <t>SL 04.10</t>
  </si>
  <si>
    <t>MATERNITY LEAVE</t>
  </si>
  <si>
    <t>A worker may take up to four consecutive months’ unpaid maternity leave.</t>
  </si>
  <si>
    <t xml:space="preserve">(b)  </t>
  </si>
  <si>
    <t>A worker is not entitled to any payment or employment-related benefits during maternity leave.</t>
  </si>
  <si>
    <t xml:space="preserve">(c)  </t>
  </si>
  <si>
    <t>A worker must give her employer reasonable notice of when she will start maternity leave and when she will return to work.</t>
  </si>
  <si>
    <t xml:space="preserve">(d)  </t>
  </si>
  <si>
    <t>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t>
  </si>
  <si>
    <t xml:space="preserve">(e)  </t>
  </si>
  <si>
    <t>A worker may begin maternity leave –</t>
  </si>
  <si>
    <t>four weeks before the expected date of birth; or</t>
  </si>
  <si>
    <t xml:space="preserve">(ii)    </t>
  </si>
  <si>
    <t>on an earlier date –</t>
  </si>
  <si>
    <t xml:space="preserve">(1)          </t>
  </si>
  <si>
    <t xml:space="preserve">if a medical practitioner, midwife or certified nurse certifies that it is necessary for the health of the worker or that of her unborn child; or </t>
  </si>
  <si>
    <t>(2)         </t>
  </si>
  <si>
    <t>if agreed to between employer and worker; or</t>
  </si>
  <si>
    <t xml:space="preserve">(iii)    </t>
  </si>
  <si>
    <t>on a later date, if a medical practitioner, midwife or certified nurse has certified that the worker is able to continue to work without endangering her health.</t>
  </si>
  <si>
    <t>(f)  </t>
  </si>
  <si>
    <t>A worker who has a miscarriage during the third trimester of pregnancy or bears a stillborn child may take maternity leave for up to six weeks after the miscarriage or stillbirth.</t>
  </si>
  <si>
    <t xml:space="preserve">(g)  </t>
  </si>
  <si>
    <t>SL 04.11</t>
  </si>
  <si>
    <t>FAMILY RESPONSIBILITY LEAVE</t>
  </si>
  <si>
    <t>Workers, who work for at least four days per week, are entitled to three days paid family responsibility leave each year in the following circumstances -</t>
  </si>
  <si>
    <t xml:space="preserve"> (i)     </t>
  </si>
  <si>
    <t>when the employee’s child is born;</t>
  </si>
  <si>
    <t>when the employee’s child is sick;</t>
  </si>
  <si>
    <t>in the event of the death of –</t>
  </si>
  <si>
    <t>the employee’s spouse or life partner</t>
  </si>
  <si>
    <t>the employee’s parent, adoptive parent, grandparent, child, adopted child, grandchild or sibling</t>
  </si>
  <si>
    <t>SL 04.12</t>
  </si>
  <si>
    <t>STATEMENT OF CONDITIONS</t>
  </si>
  <si>
    <t>An employer must give a worker a statement containing the following details at the start of employment  –</t>
  </si>
  <si>
    <t xml:space="preserve">the tasks or job that the worker is to perform; </t>
  </si>
  <si>
    <t>the period for which the worker is hired or, if this is not certain, the expected duration of the contract;</t>
  </si>
  <si>
    <t>the worker’s rate of pay and how this is to be calculated;</t>
  </si>
  <si>
    <r>
      <t>(v)</t>
    </r>
    <r>
      <rPr>
        <sz val="7"/>
        <rFont val="Times New Roman"/>
        <family val="1"/>
      </rPr>
      <t/>
    </r>
  </si>
  <si>
    <t>An employer must ensure that these terms are explained in a suitable language to any employee who is unable to read the statement.</t>
  </si>
  <si>
    <t>(c)   </t>
  </si>
  <si>
    <t>An employer must supply each worker with a copy of the relevant conditions of employment contained in this specification.</t>
  </si>
  <si>
    <t>(d) </t>
  </si>
  <si>
    <t>An employer must enter into a formal contract of employment with each employee. A copy of a pro-forma is attached at the end of this specification.</t>
  </si>
  <si>
    <t>SL 04.13</t>
  </si>
  <si>
    <t>KEEPING RECORDS</t>
  </si>
  <si>
    <t>Every employer must keep a written record of at least the following –</t>
  </si>
  <si>
    <t xml:space="preserve">(i)        </t>
  </si>
  <si>
    <t>the worker’s name and position;</t>
  </si>
  <si>
    <t xml:space="preserve">(ii)        </t>
  </si>
  <si>
    <t>in the case of a task-rated worker, the number of tasks completed by the worker;</t>
  </si>
  <si>
    <t xml:space="preserve"> (iii)        </t>
  </si>
  <si>
    <t>in the case of a time-rated worker, the time worked by the worker;</t>
  </si>
  <si>
    <t xml:space="preserve">(iv)        </t>
  </si>
  <si>
    <t>payments made to each worker.</t>
  </si>
  <si>
    <t xml:space="preserve">(b)         </t>
  </si>
  <si>
    <t>SL 04.14</t>
  </si>
  <si>
    <t>PAYMENT</t>
  </si>
  <si>
    <t>A task-rated worker will only be paid for tasks that have been completed.</t>
  </si>
  <si>
    <t>An employer must pay a task-rated worker within five weeks of the work being completed and the work having been approved by the manager or the contractor having submitted an invoice to the employer. Payment must be made in cash, by cheque or by direct deposit into a bank account designated by the worker.</t>
  </si>
  <si>
    <t>A time-rated worker will be paid at the end of each month and payment must be made in cash, by cheque or by direct deposit into a bank account designated by the worker.</t>
  </si>
  <si>
    <t>Payment in cash or by cheque must take place –</t>
  </si>
  <si>
    <t xml:space="preserve">(i)    </t>
  </si>
  <si>
    <t>at the workplace or at a place agreed to by at least 75% of the workers; and</t>
  </si>
  <si>
    <t>during the worker’s working hours or within fifteen minutes of the start or finish of work;</t>
  </si>
  <si>
    <t>All payments must be enclosed in a sealed envelope which becomes the property of the worker.</t>
  </si>
  <si>
    <t xml:space="preserve">(f)   </t>
  </si>
  <si>
    <t>An employer must give a worker the following information in writing –</t>
  </si>
  <si>
    <t>the period for which payment is made;</t>
  </si>
  <si>
    <t>the number of tasks completed or hours worked;</t>
  </si>
  <si>
    <t>the worker’s earnings;</t>
  </si>
  <si>
    <t>any money deducted from the payment;</t>
  </si>
  <si>
    <t xml:space="preserve">(v)        </t>
  </si>
  <si>
    <t>the actual amount paid to the worker.</t>
  </si>
  <si>
    <t>If the worker is paid in cash or by cheque, this information must be recorded on the envelope and the worker must acknowledge receipt of payment by signing for it.</t>
  </si>
  <si>
    <t xml:space="preserve">(h)  </t>
  </si>
  <si>
    <t>If a worker’s employment is terminated, the employer must pay all monies owing to that worker within one month of the termination of employment.</t>
  </si>
  <si>
    <t>SL 04.15</t>
  </si>
  <si>
    <t>DEDUCTIONS</t>
  </si>
  <si>
    <t>An employer may not deduct money from a worker’s payment unless the deduction is required in terms of a law.</t>
  </si>
  <si>
    <t>An employer must deduct and pay to the SA Revenue Services any income tax that the worker is required to pay.</t>
  </si>
  <si>
    <t>An employer who deducts money from a worker’s pay for payment to another person must pay the money to that person within the time period and other requirements specified in the agreement law, court order or arbitration award concerned.</t>
  </si>
  <si>
    <t>An employer may not require or allow a worker to –</t>
  </si>
  <si>
    <t>repay any payment except an overpayment previously made by the employer by mistake;</t>
  </si>
  <si>
    <t>state that the worker received a greater amount of money than the employer actually paid to the worker; or</t>
  </si>
  <si>
    <t>pay the employer or any other person for having been employed.</t>
  </si>
  <si>
    <t>SL 04.16</t>
  </si>
  <si>
    <t>HEALTH AND SAFETY</t>
  </si>
  <si>
    <t>Employers must take all reasonable steps to ensure that the working environment is healthy and safe and that all legal requirements regarding health and safety are strictly adhered to.</t>
  </si>
  <si>
    <t>(b) </t>
  </si>
  <si>
    <t>A worker must:</t>
  </si>
  <si>
    <t>work in a way that does not endanger his/her health and safety or that of any other person;</t>
  </si>
  <si>
    <t>obey any health and safety instruction;</t>
  </si>
  <si>
    <t>use any personal protective equipment or clothing issued by the employer;</t>
  </si>
  <si>
    <t>report any accident, near-miss incident or dangerous behaviour by another person to their employer or manager.</t>
  </si>
  <si>
    <t>SL 04.17</t>
  </si>
  <si>
    <t>COMPENSATION FOR INJURIES AND DISEASES</t>
  </si>
  <si>
    <t xml:space="preserve">(a)          </t>
  </si>
  <si>
    <t xml:space="preserve">(b)          </t>
  </si>
  <si>
    <t>A worker must report any work-related injury or occupational disease to their employer or manager.</t>
  </si>
  <si>
    <t>The employer must report the accident or disease to the Compensation Commissioner.</t>
  </si>
  <si>
    <t>(d)   </t>
  </si>
  <si>
    <t xml:space="preserve"> 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t>
  </si>
  <si>
    <t>SL 04.18</t>
  </si>
  <si>
    <t>TERMINATION</t>
  </si>
  <si>
    <t>The employer may terminate the employment of a worker provided he has a valid reason and after following existing termination procedures.</t>
  </si>
  <si>
    <t>A worker will not receive severance pay on termination.</t>
  </si>
  <si>
    <t>A worker is not required to give notice to terminate employment.  However, a worker who wishes to resign should advise the employer in advance to allow the employer to find a replacement.</t>
  </si>
  <si>
    <t xml:space="preserve">(d)           </t>
  </si>
  <si>
    <t>A worker who is absent for more than three consecutive days without informing the employer of an intention to return to work will have terminated the contract.  However, the worker may be re-engaged if a position becomes available for the balance of the 24-month period.</t>
  </si>
  <si>
    <t xml:space="preserve">(e)           </t>
  </si>
  <si>
    <t>A worker who does not attend required training events, without good reason, will have terminated the contract. However, the worker may be re-engaged if a position becomes available for the balance of the 24-month period.</t>
  </si>
  <si>
    <t>SL 04.19</t>
  </si>
  <si>
    <t>CERTIFICATE OF SERVICE</t>
  </si>
  <si>
    <t>On termination of employment, a worker is entitled to a certificate stating –</t>
  </si>
  <si>
    <t>the worker’s full name;</t>
  </si>
  <si>
    <t>the name and address of the employer;</t>
  </si>
  <si>
    <t>the work performed by the worker;</t>
  </si>
  <si>
    <t xml:space="preserve">(vi)        </t>
  </si>
  <si>
    <t xml:space="preserve">(vii)        </t>
  </si>
  <si>
    <t>any other information agreed on by the employer and worker.</t>
  </si>
  <si>
    <t>test and implement strict quality control and to ensure that the health and safety regulations are adhered to;</t>
  </si>
  <si>
    <t>Employers will be contractually obliged to:</t>
  </si>
  <si>
    <t>achieve the following minimum employment targets:</t>
  </si>
  <si>
    <t>2% people with disabilities.</t>
  </si>
  <si>
    <t>set up of personal profile files as prescribed by Service Provider and as set out in subclause SL 04.13 above.</t>
  </si>
  <si>
    <t>in addition to (h)</t>
  </si>
  <si>
    <t>- a copy of the I.D;</t>
  </si>
  <si>
    <t>- qualifications;</t>
  </si>
  <si>
    <t>- career progress;</t>
  </si>
  <si>
    <t>- EPWP Employment Agreement, and</t>
  </si>
  <si>
    <t>- list of small trade tools;</t>
  </si>
  <si>
    <t>Three types of training are applicable, namely</t>
  </si>
  <si>
    <t>·       Life skills;</t>
  </si>
  <si>
    <t>·       On the job training and</t>
  </si>
  <si>
    <t xml:space="preserve">·       Technical Skills training. </t>
  </si>
  <si>
    <t>Training will be implemented by training instructors accredited by DOL and/or CETA :</t>
  </si>
  <si>
    <t>Life skills training</t>
  </si>
  <si>
    <t>On-the job training</t>
  </si>
  <si>
    <t>Technical skills training</t>
  </si>
  <si>
    <t>SL 08.01</t>
  </si>
  <si>
    <t>PREAMBLE</t>
  </si>
  <si>
    <t>·      a focus on targeted groups which consist of namely youth, consisting of women, female-
       headed households, disabled and households coping with HIV/AIDS; and</t>
  </si>
  <si>
    <t>SL 08.02</t>
  </si>
  <si>
    <t>In order to spread the benefit as broadly as possible in the community, a maximum of one person per household should be employed, taking local circumstances into account.</t>
  </si>
  <si>
    <t>(c) </t>
  </si>
  <si>
    <t>Skilled artisans from other areas may be employed if they have skills that are required for a project and there are not enough persons in the local communities who have those skills or who could undergo appropriate skills training.  However, this should not result in more than 20% of persons working on a programme not being from local communities.</t>
  </si>
  <si>
    <t>Programmes should set participation targets for employment with respect to youth, single male- and female-headed households, women, people with disabilities, households coping with HIV/AIDS, people who have never worked, and those in long-term unemployment.</t>
  </si>
  <si>
    <t xml:space="preserve">The proposed targets as set out in sub clause SL 06 (c) </t>
  </si>
  <si>
    <t>SL 11.01</t>
  </si>
  <si>
    <t>SL 11.01.01</t>
  </si>
  <si>
    <t>The above item is only applicable if DoL does not fund the Technical Training PRIOR to site handover.</t>
  </si>
  <si>
    <t>SL 11.01.02</t>
  </si>
  <si>
    <t xml:space="preserve">     </t>
  </si>
  <si>
    <t>SL 11.02</t>
  </si>
  <si>
    <t>PAYMENT FOR TRAVELLING AND ACCOMMODATION DURING OFF-SITE TRAINING</t>
  </si>
  <si>
    <t>SL 11.02.01</t>
  </si>
  <si>
    <t>Life skills training for 26 days:</t>
  </si>
  <si>
    <t>01</t>
  </si>
  <si>
    <t>Travelling (based on 50 km/youth worker) …………………………………….Unit:  km</t>
  </si>
  <si>
    <t>02</t>
  </si>
  <si>
    <t>03</t>
  </si>
  <si>
    <t>Profit and attendance………………………………………………………………. Unit:  %</t>
  </si>
  <si>
    <t>SL 11.02.02</t>
  </si>
  <si>
    <t>Skilled development and Technical training:</t>
  </si>
  <si>
    <t>Travelling (based on 50 km/youth worker)……………………………………...Unit:  km</t>
  </si>
  <si>
    <t>Profit and attendance …………………………………………………………….. Unit:  %</t>
  </si>
  <si>
    <t>The tendered percentages under sub items SL 11.02.01 (03) and SL 11.02.02 (03) will be paid to the contractor on the value of each payment pertaining to the accommodation and advance meal allowances to cover his expenses in this regard.</t>
  </si>
  <si>
    <t>SL 11.03</t>
  </si>
  <si>
    <t xml:space="preserve">ALTERNATIVE WORKERS FOR THE PERIOD OF OFF-SITE TRAINING </t>
  </si>
  <si>
    <t>SL 11.03.01</t>
  </si>
  <si>
    <t>SL 11.03.02</t>
  </si>
  <si>
    <t>The rates tendered shall include full compensation for additional replacement labour during periods of off-site training.</t>
  </si>
  <si>
    <t>SL 11.04</t>
  </si>
  <si>
    <t>SL 11.04.01</t>
  </si>
  <si>
    <t>SL 11.05</t>
  </si>
  <si>
    <t>SL 11.05.01</t>
  </si>
  <si>
    <t>SL 11.05.02</t>
  </si>
  <si>
    <t>Profit and attendance……………………………………………………………………...  Unit:  %</t>
  </si>
  <si>
    <t>An amount has been provided in the Schedule of Quantities under sub item SL 10.05.01 for the supply of EPWP designed overalls, as per the specification provided by the EPWP unit, arranged by the Service Provider. The Engineer will have sole authority to spend the amounts or part thereof. The tendered percentage under sub items SL 10.05.02 will be paid to the contractor on the value of each payment pertaining to the supply of overalls to cover his expenses in this regard.</t>
  </si>
  <si>
    <t>SL 11.06</t>
  </si>
  <si>
    <t>SL 11.06.01</t>
  </si>
  <si>
    <t>SL 11.06.02</t>
  </si>
  <si>
    <t>SL 11.07</t>
  </si>
  <si>
    <t>SL 11.07.01</t>
  </si>
  <si>
    <t>SL 11.08</t>
  </si>
  <si>
    <r>
      <rPr>
        <b/>
        <u/>
        <sz val="11"/>
        <rFont val="Arial"/>
        <family val="2"/>
      </rPr>
      <t>LIAISON WITH SERVICE PROVIDER</t>
    </r>
    <r>
      <rPr>
        <u/>
        <sz val="11"/>
        <rFont val="Arial"/>
        <family val="2"/>
      </rPr>
      <t xml:space="preserve"> </t>
    </r>
    <r>
      <rPr>
        <sz val="11"/>
        <rFont val="Arial"/>
        <family val="2"/>
      </rPr>
      <t>………………………………………………….Unit: hours</t>
    </r>
  </si>
  <si>
    <t>The tendered rate shall include full compensation for the cost of liaising with the Service Provider and Social Facilitators on all issues regarding the works.</t>
  </si>
  <si>
    <t>AND</t>
  </si>
  <si>
    <t>Contractor:</t>
  </si>
  <si>
    <t>PAGE NO</t>
  </si>
  <si>
    <t>ITEM NO</t>
  </si>
  <si>
    <t xml:space="preserve">PREAMBLES </t>
  </si>
  <si>
    <t>Tenderers are advised to study the Additional Specification SL:</t>
  </si>
  <si>
    <t xml:space="preserve"> Employment and training of Labour on the Expanded Public</t>
  </si>
  <si>
    <t xml:space="preserve"> then price this Bill accordingly</t>
  </si>
  <si>
    <t xml:space="preserve">Skills development and Technical training: </t>
  </si>
  <si>
    <t>Penalty due to not meeting the target as in SL 11.01.02</t>
  </si>
  <si>
    <t>Y/Work</t>
  </si>
  <si>
    <t>TRAVELLING AND ACCOMMODATION DURING OFF</t>
  </si>
  <si>
    <t xml:space="preserve"> SITE TRAINING: </t>
  </si>
  <si>
    <t>km</t>
  </si>
  <si>
    <t>Profit and attendance on Items 1, 2 &amp; 3</t>
  </si>
  <si>
    <t xml:space="preserve"> period employed in months and the rate tendered shall include</t>
  </si>
  <si>
    <t xml:space="preserve"> full compensation for all costs associated with the employment</t>
  </si>
  <si>
    <t xml:space="preserve"> contract. The cost for training shall be excluded from this item.</t>
  </si>
  <si>
    <t>PROVISION OF EPWP DESIGNED OVERALLS TO</t>
  </si>
  <si>
    <t>Profit and attendance on Items 5 - 8 (ref. SL 11.05.02)</t>
  </si>
  <si>
    <t>Profit and attendance (ref. SL 11.06.02)</t>
  </si>
  <si>
    <t>Liason with Service Provider (ref. SL 11.08)</t>
  </si>
  <si>
    <t>Hrs</t>
  </si>
  <si>
    <t>Profit and attendance on Items 12 &amp; 13</t>
  </si>
  <si>
    <t>EPWP NO:</t>
  </si>
  <si>
    <t>Introductory notes:</t>
  </si>
  <si>
    <r>
      <t xml:space="preserve">The works, or parts of the works will be constructed using labour-intensive methods only in terms of this specification. The use of plant to provide such works, other than plant specifically provided for in the scope of work, is a variation to the contract. The items marked with the letters </t>
    </r>
    <r>
      <rPr>
        <b/>
        <sz val="9"/>
        <color indexed="8"/>
        <rFont val="Arial"/>
        <family val="2"/>
      </rPr>
      <t>LI</t>
    </r>
    <r>
      <rPr>
        <sz val="9"/>
        <color indexed="8"/>
        <rFont val="Arial"/>
        <family val="2"/>
      </rPr>
      <t xml:space="preserve"> are not necessarily an exhaustive list of all the activities which must be done by hand, and this clause does not over-ride any of the requirements in the generic labour intensive specification in the Scope of Works.</t>
    </r>
  </si>
  <si>
    <t>Payment for items which are designated to be constructed labour-intensively (either in this schedule or in the Scope of Works) will not be made unless they are constructed using labour-intensive methods. Any unauthorised use of plant to carry out work which was to be done labour-intensively will not be condoned and any works so constructed will not be certified for payment.</t>
  </si>
  <si>
    <t>Employer's objectives</t>
  </si>
  <si>
    <t>Labour-intensive works</t>
  </si>
  <si>
    <t>LABOUR-INTENSIVE COMPETENCIES OF SUPERVISORY AND MANAGEMENT STAFF</t>
  </si>
  <si>
    <t>Table 1: Skills programme for supervisory and management staff</t>
  </si>
  <si>
    <t>Personnel</t>
  </si>
  <si>
    <t xml:space="preserve"> NQF level</t>
  </si>
  <si>
    <t>Unit standard titles</t>
  </si>
  <si>
    <t>Skills programme description</t>
  </si>
  <si>
    <t>Team leader / supervisor</t>
  </si>
  <si>
    <t>Apply Labour-Intensive Construction Systems and Techniques to Work Activities</t>
  </si>
  <si>
    <t>This unit standard must be completed, and</t>
  </si>
  <si>
    <t>Use Labour-Intensive Construction Methods to Construct and Maintain Water and Sanitation Services</t>
  </si>
  <si>
    <t>any one of these 3 unit standards</t>
  </si>
  <si>
    <t>Use Labour-Intensive Construction Methods to Construct, Repair and Maintain structures</t>
  </si>
  <si>
    <t>Foreman/supervisor</t>
  </si>
  <si>
    <t>Implement Labour-Intensive Construction Systems and Techniques</t>
  </si>
  <si>
    <t>Use Labour-Intensive Construction Methods to Construct and Maintain Water an Sanitation Services</t>
  </si>
  <si>
    <t>Manage Labour-Intensive Construction Processes</t>
  </si>
  <si>
    <t>Skills Programme against this single unit standard</t>
  </si>
  <si>
    <t>Details of these skills programmes may be obtained from the CETA ETQA manager (e-mail :gerard@ceta.co.za , 
tel: 011-265 5900)</t>
  </si>
  <si>
    <t>EMPLOYMENT OF UNSKILLED AND SEMI-SKILLED WORKERS IN LABOUR­INTENSIVE WORKS</t>
  </si>
  <si>
    <t xml:space="preserve"> Requirements for the sourcing and engagement of labour.</t>
  </si>
  <si>
    <t xml:space="preserve">1.1.1 </t>
  </si>
  <si>
    <t>Unskilled and semi-skilled labour required for the execution of all labour-intensive works shall be engaged strictly in accordance with prevailing legislation and SANS 1914-5, Participation of Targeted Labour.</t>
  </si>
  <si>
    <t>1.1.2</t>
  </si>
  <si>
    <t xml:space="preserve">1.1.3 </t>
  </si>
  <si>
    <t>Tasks established by the contractor must be such that:</t>
  </si>
  <si>
    <t>the average worker completes 5 tasks per week in 40 hours or less; and</t>
  </si>
  <si>
    <t xml:space="preserve">1.1.4 </t>
  </si>
  <si>
    <t>The contractor must revise the time taken to complete a task whenever it is established that the time taken to complete a weekly task is not within the requirements of 1.1.3.</t>
  </si>
  <si>
    <t xml:space="preserve">1.1.5 </t>
  </si>
  <si>
    <t>The Contractor shall, through all available community structures, inform the local community of the labour-intensive works and the employment opportunities presented thereby. Preference must be given to people with previous practical experience in construction and / or who come from households:</t>
  </si>
  <si>
    <t>where the head of the household has less than a primary school education;</t>
  </si>
  <si>
    <t>that have less than one full time person earning an income;</t>
  </si>
  <si>
    <t xml:space="preserve">1.1.6 </t>
  </si>
  <si>
    <t>The Contractor shall endeavour to ensure that the expenditure on the employment of unskilled and semi-skilled workers is in the following proportions:</t>
  </si>
  <si>
    <t>2% on persons with disabilities.</t>
  </si>
  <si>
    <t xml:space="preserve">1.2 </t>
  </si>
  <si>
    <t>Specific provisions pertaining to SANS 1914-5</t>
  </si>
  <si>
    <t>Targeted labour: Unemployed persons who are employed as local labour on the project.</t>
  </si>
  <si>
    <t xml:space="preserve">1.2.2 </t>
  </si>
  <si>
    <t>Contract participation goals</t>
  </si>
  <si>
    <t xml:space="preserve">1.2.2.1 </t>
  </si>
  <si>
    <t>There is no specified contract participation goal for the contract. The contract participation goal shall be measured in the performance of the contract to enable the employment provided to targeted labour to be quantified.</t>
  </si>
  <si>
    <t xml:space="preserve">1.2.2.2 </t>
  </si>
  <si>
    <t>The wages and allowances used to calculate the contract participation goal shall, with respect to both time-rated and task rated workers, comprise all wages paid and any training allowance paid in respect of agreed training programmes.</t>
  </si>
  <si>
    <t>1.2.3</t>
  </si>
  <si>
    <t>Terms and conditions for the engagement of targeted labour</t>
  </si>
  <si>
    <t>Further to the provisions of clause 3.3.2 of SANS 1914-5, written contracts shall be entered into with targeted labour.</t>
  </si>
  <si>
    <t>1.2.4</t>
  </si>
  <si>
    <t>1.2.5</t>
  </si>
  <si>
    <t xml:space="preserve"> Variations to SANS 1914-5</t>
  </si>
  <si>
    <t xml:space="preserve">1.2.5.1 </t>
  </si>
  <si>
    <t>The definition for net amount shall be amended as follows:</t>
  </si>
  <si>
    <t>Financial value of the contract upon completion, exclusive of any value added tax or sales tax which the law requires the employer to pay the contractor.</t>
  </si>
  <si>
    <t>1.2.5.2</t>
  </si>
  <si>
    <t xml:space="preserve"> The schedule referred to in 5.2 shall in addition reflect the status of targeted labour as women, youth and persons with disabilities and the number of days of formal training provided to targeted labour.</t>
  </si>
  <si>
    <t xml:space="preserve">1.3 </t>
  </si>
  <si>
    <t>Training of targeted labour</t>
  </si>
  <si>
    <t xml:space="preserve">1.3.1 </t>
  </si>
  <si>
    <t>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t>
  </si>
  <si>
    <t xml:space="preserve">1.3.2 </t>
  </si>
  <si>
    <t>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t>
  </si>
  <si>
    <t>1.3.3</t>
  </si>
  <si>
    <t>1.3.4</t>
  </si>
  <si>
    <t>1.3.5</t>
  </si>
  <si>
    <t>GENERIC LABOUR-INTENSIVE SPECIFICATION</t>
  </si>
  <si>
    <t>This specification establishes general requirements for activities which are to be executed by hand involving the following:</t>
  </si>
  <si>
    <t>trenches having a depth of less than 1.5 metres</t>
  </si>
  <si>
    <t>low-volume roads and sidewalks</t>
  </si>
  <si>
    <t>Precedence</t>
  </si>
  <si>
    <t>Where this specification is in conflict with any other standard or specification referred to in the Scope of Works to this Contract, the requirements of this specification shall prevail.</t>
  </si>
  <si>
    <t>Hand excavateable material</t>
  </si>
  <si>
    <t>Hand excavateable material is material:</t>
  </si>
  <si>
    <t>Granular materials:</t>
  </si>
  <si>
    <t>whose consistency when profiled may in terms of table 1 be classified as very loose, loose, medium dense, or dense; or</t>
  </si>
  <si>
    <t>where the material is a gravel having a maximum particle size of 10mm and contains no cobbles or isolated boulders, no more than 15 blows of a dynamic cone penetrometer is required to penetrate 100mm;</t>
  </si>
  <si>
    <t>Cohesive materials:</t>
  </si>
  <si>
    <t>whose consistency when profiled may in terms of table 1 be classified as very soft, soft, firm, stiff and stiff / very stiff; or</t>
  </si>
  <si>
    <t>where the material is a gravel having a maximum particle size of 10mm and contains no cobbles or isolated boulders, no more than 8 blows of a dynamic cone penetrometer is required to penetrate 100mm;</t>
  </si>
  <si>
    <t xml:space="preserve">Note: </t>
  </si>
  <si>
    <t>1) A boulder, a cobble and gravel is material with a particle size greater than 200mm, between 60 and 200mm.</t>
  </si>
  <si>
    <t>Table 2: Consistency of materials when profiled</t>
  </si>
  <si>
    <t>GRANULAR MATERIALS</t>
  </si>
  <si>
    <t>COHESIVE MATERIALS</t>
  </si>
  <si>
    <t>CONSISTENCY</t>
  </si>
  <si>
    <t>Very loose</t>
  </si>
  <si>
    <t>Crumbles very easily when scraped with a geological pick.</t>
  </si>
  <si>
    <t>Very soft</t>
  </si>
  <si>
    <t>Geological pick head can easily be pushed in as far as the shaft of the handle.</t>
  </si>
  <si>
    <t>Loose</t>
  </si>
  <si>
    <t>Small resistance to penetration by sharp end of a geological pick.</t>
  </si>
  <si>
    <t>Soft</t>
  </si>
  <si>
    <t>Easily dented by thumb; sharp end of a geological pick can be pushed in 30-40 mm; can be moulded by fingers with some pressure.</t>
  </si>
  <si>
    <t>Medium dense</t>
  </si>
  <si>
    <t>Considerable resistance to penetration by sharp end of a geological pick.</t>
  </si>
  <si>
    <t>Firm</t>
  </si>
  <si>
    <t>Indented by thumb with effort; sharp end of geological pick can be pushed in upto 10 mm; very difficult to mould with fingers; can just be penetrated with an ordinary hand spade.</t>
  </si>
  <si>
    <t>Dense</t>
  </si>
  <si>
    <t>Very high resistance to penetration by the sharp end of a geological pick; requires many blows for excavation.</t>
  </si>
  <si>
    <t>stiff</t>
  </si>
  <si>
    <t>Can be indented by thumb-nail; slight indentation produced by pushing geological pick point into soil; cannot be moulded by fingers.</t>
  </si>
  <si>
    <t>Very dense</t>
  </si>
  <si>
    <t>High resistance to repeated blows of a geological pick.</t>
  </si>
  <si>
    <t>Very stiff</t>
  </si>
  <si>
    <t>Indented by thumb-nail' with difficulty; slight indentation produced by blow of a geological pick point.</t>
  </si>
  <si>
    <t>Trench excavation</t>
  </si>
  <si>
    <t>All hand excavateable material in trenches having a depth of less than 1,5 metres shall be excavated by hand.</t>
  </si>
  <si>
    <t>Compaction of backfilling to trenches (areas not subject to traffic)</t>
  </si>
  <si>
    <t>Backfilling to trenches shall be placed in layers of thickness (before compaction) not exceeding 100mm. Each layer shall be compacted using hand stampers</t>
  </si>
  <si>
    <t>to 90% Proctor density;</t>
  </si>
  <si>
    <t>such that in excess of 5 blows of a dynamic cone penetrometer (DCP) is required to penetrate 100 mm of the backfill, provided that backfill does not comprise more than 10% gravel of size less than 10mm and contains no isolated boulders, or</t>
  </si>
  <si>
    <t>such that the density of the compacted trench backfill is not less than that of the surrounding undisturbed soil when tested comparatively with a DCP.</t>
  </si>
  <si>
    <t>Excavation</t>
  </si>
  <si>
    <t>All hand excavateable material including topsoil classified as hand excavateable shall be excavated by hand. Harder material may be loosened by mechanical means prior to excavation by hand.</t>
  </si>
  <si>
    <t>The excavation of any material which presents the possibility of danger or injury to workers shall not be excavated by hand.</t>
  </si>
  <si>
    <t>Clearing and grubbing</t>
  </si>
  <si>
    <t>Grass and small bushes shall be cleared by hand.</t>
  </si>
  <si>
    <t>Shaping</t>
  </si>
  <si>
    <t>All shaping shall be undertaken by hand.</t>
  </si>
  <si>
    <t>Loading</t>
  </si>
  <si>
    <t>All loading shall be done by hand, regardless of the method of haulage.</t>
  </si>
  <si>
    <t>Haul</t>
  </si>
  <si>
    <t>Excavation material shall be hauled to its point of placement by means of wheelbarrows where the haul distance is not greater than 150 m.</t>
  </si>
  <si>
    <t>Offloading</t>
  </si>
  <si>
    <t>All material, however transported, is to be off-loaded by hand, unless tipper-trucks are utilised for haulage.</t>
  </si>
  <si>
    <t>Spreading</t>
  </si>
  <si>
    <t>All material shall be spread by hand.</t>
  </si>
  <si>
    <t>Compaction</t>
  </si>
  <si>
    <t>Small areas may be compacted by hand provided that the specified compaction is achieved.</t>
  </si>
  <si>
    <t>Grassing</t>
  </si>
  <si>
    <t>All grassing shall be undertaking by sprigging, sodding, or seeding by hand.</t>
  </si>
  <si>
    <t>15</t>
  </si>
  <si>
    <t>Stone pitching and rubble concrete masonry</t>
  </si>
  <si>
    <t>All stone required for stone pitching and rubble concrete masonry, whether grouted or dry, must be collected, loaded, off loaded and placed by hand.</t>
  </si>
  <si>
    <t>Sand and stone shall be hauled to its point of placement by means of wheelbarrows where the haul distance is not greater than 150m.</t>
  </si>
  <si>
    <t>Grout shall be mixed and placed by hand.</t>
  </si>
  <si>
    <t>16</t>
  </si>
  <si>
    <t>Manufactured Elements</t>
  </si>
  <si>
    <t>Elements manufactured or designed by the Contractor, such as manhole rings and cover slabs, precast concrete planks and pipes, masonry units and edge beams shall not individually, have a mass of more than 320kg. In addition, the items shall be large enough so that four workers can conveniently and simultaneously acquire a proper handhold on them.</t>
  </si>
  <si>
    <t>·         2% disabled.</t>
  </si>
  <si>
    <t/>
  </si>
  <si>
    <t>Testing equipment (oxygen measuring, noise, lighting, lightning &amp; wind) (Centralized)</t>
  </si>
  <si>
    <t>Roll over &amp; fall over protectionYOU</t>
  </si>
  <si>
    <t xml:space="preserve"> FIRST AID</t>
  </si>
  <si>
    <t>INGWAVUMA: MKUZE: RENOVATE AND REPAIR ROOF TO CLASSROOMS</t>
  </si>
  <si>
    <t>Construction work will exceed 10 days</t>
  </si>
  <si>
    <t xml:space="preserve">Will involve more than 50 person days of construction work; or </t>
  </si>
  <si>
    <t xml:space="preserve">THE EPWP CONDITIONS AND SPECIFICATIONS </t>
  </si>
  <si>
    <t>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 No of jobs to be created = …….</t>
  </si>
  <si>
    <t>Tenderers are advised that this contract will be subject to the Expanded Public Works Program (EPWP) aimed at alleviating and reducing unemployment.</t>
  </si>
  <si>
    <t>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t>
  </si>
  <si>
    <t>Contractors should make endeavours to ensure that labourers, particularly unskilled are remunerated on fortnight basis and prior notification be made should there be a shortfall on their wages.</t>
  </si>
  <si>
    <t>The labour rate for local unskilled shall also be determined in consideration of the location of the project, i.e. for projects implemented in urbanized municipalities will not be the same as that for rural municipalities.</t>
  </si>
  <si>
    <t>On site there must a person(s) having competency in managing and implementing LIC methods.</t>
  </si>
  <si>
    <t xml:space="preserve"> *Foreman @ NQF Level 4 the Unit Standard on Implementing LIC methods on site.</t>
  </si>
  <si>
    <t>*Site Agent/ Managers @ NQF level  5 the Unit Standard on Manage Labour-Intensive Skills Programme both must be CETA accredited</t>
  </si>
  <si>
    <t xml:space="preserve">Those parts of the contract to be constructed using Labour Intensive methods will be marked in the BoQ with letter LI (indicating Labour Intensive) against every item so designated. Such works will only be constructed using method so indicated. </t>
  </si>
  <si>
    <t>Reference to be made to Guidelines for the implementation of Labour Intensive Infrastructure projects under EPWP. "Scope of Work in Respect of Work Relating to the Expanded Public Works Programme (EPWP)"</t>
  </si>
  <si>
    <t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t>
  </si>
  <si>
    <t>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t>
  </si>
  <si>
    <t xml:space="preserve">EPWP Program at the project level shall always be promoted through have the projects signage board that embrace EPWP logo at the bottom, correct measurement for this signage board will be provided by the project leader during the site handing over meeting.         </t>
  </si>
  <si>
    <t>Contractor &amp; Sub-contractors’ labourers shall be provided with EPWP branded Personal Protective Equipment (PPE), reflector vest with EPWP wording at the back is an ideal and cost effective means of promoting program on site.</t>
  </si>
  <si>
    <t xml:space="preserve">UTILISATION OF A COMMUNITY LIAISON OFFICER </t>
  </si>
  <si>
    <t>The Contractor shall allow for and pay any and all costs necessary for the engagement of the services of a Community Liaison Officer (CLO) for the full duration of this contract</t>
  </si>
  <si>
    <t>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t>
  </si>
  <si>
    <t>Key Responsibilities of the CLO are envisaged to include and not necessary be limited to:</t>
  </si>
  <si>
    <t>1. Assisting local leadership in conducting skills and resources audit which facilitates sourcing labour from within the ward or targeted areas for employment, as required by contractor</t>
  </si>
  <si>
    <t>2. Assisting in sourcing labour-only domestic sub-contractors and the procurement of materials from local resources, as required by the contractor.</t>
  </si>
  <si>
    <t>3. Assisting the contractor by identifying areas of potential conflict and or threats to the project or to stakeholders in the project and recommend appropriate action to the contractor.</t>
  </si>
  <si>
    <t>4. Assisting contractor and stakeholders in the project in the resolution of any conflict which may arise.</t>
  </si>
  <si>
    <t>5. Establishing and ensuring that sufficient and open communication channels between the contractor and the work force are maintained.</t>
  </si>
  <si>
    <t>6. Establish and ensuring that efficient and open communication channels between the contractor and the community are maintained</t>
  </si>
  <si>
    <t>7. Identifying and reporting to the Contractor regarding issues where communication between stakeholder is necessary, recommend courses of action and facilitate such communications</t>
  </si>
  <si>
    <t>9. Attending to site meetings and project implementation meetings as required by the Contractor and prepare periodic reports as may be required by the Contractor from time to time.</t>
  </si>
  <si>
    <t>10. Attending to such other duties which are consistent with the functions of a CLO, as may be required by the Contractor from time to time.</t>
  </si>
  <si>
    <t>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t>
  </si>
  <si>
    <t>Carried forward to collection</t>
  </si>
  <si>
    <t>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</si>
  <si>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Contractor should also make provision for the possibility that there might be local youth that will need to be placed on the project with an intention to be provided support towards improving their level of competency and productivity.</t>
  </si>
  <si>
    <t>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t>
  </si>
  <si>
    <t>Tenderer’s are advised that this contract is subject to the Expanded Public Works Programme (EPWP) and the following criteria will apply:</t>
  </si>
  <si>
    <t>African Equity Ownership</t>
  </si>
  <si>
    <t>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t>
  </si>
  <si>
    <t>b)      The Priority Population Group consists of women, youth and disabled people.</t>
  </si>
  <si>
    <t>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</si>
  <si>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t>
  </si>
  <si>
    <t>In so far as possible, the Contractor is encouraged to expand the PPG’s skills, knowledge and performance levels.</t>
  </si>
  <si>
    <t>TENDERER’S TO NOTE CONDITIONS</t>
  </si>
  <si>
    <t>a) The contract to be entered into between the Contractor and the PPG’s will be a LABOUR ONLY sub-contract.</t>
  </si>
  <si>
    <t>b) The Contractor will be responsible for ensuring that all materials for use by the PPG’s in the works are to be on site timeously. The Contractor shall liaise with The Mentor and PPG to determine the nature and extent of materials required and the lead time necessary.</t>
  </si>
  <si>
    <t>c) The Contractor shall be responsible for the overall programming of the Works and he is to allow for monitoring the PPG’s programme and progress.</t>
  </si>
  <si>
    <t>d) In conjunction with the Mentor, he is to allow for the supervision and mentoring (where necessary) of the PPG to ensure quality and adherence to standard building practice</t>
  </si>
  <si>
    <t>e) The Contractor is to allow for extra storage facilities on site for the PPG’s tools and equipment.</t>
  </si>
  <si>
    <t>f) Basic tools shall be provided by the PPG’s and where these are not available; the Contractor will supply him with the necessary tools and equipment and deduct the costs thereof from the interim claims made by the PPG.</t>
  </si>
  <si>
    <t>CO-ORDINATION</t>
  </si>
  <si>
    <t>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t>
  </si>
  <si>
    <t>ATTENDANCE</t>
  </si>
  <si>
    <t>The Contractor may allow for attendance upon the PPG’s concerned to execute the work. The Contractor is to allow the PPG’s the use of any scaffolding belonging to him while it remains so erected on the site.</t>
  </si>
  <si>
    <t>Where scaffolding is necessary for the use by any PPG and the Contractor has not erected any for his own use or has removed same after his own use, the Contractor shall supply sufficient scaffolding to the PPG to be erected and dismantled by the PPG and returned to the Contractor.</t>
  </si>
  <si>
    <t>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t>
  </si>
  <si>
    <t xml:space="preserve">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t>
  </si>
  <si>
    <t>Contractors are to price any item on the Bill of Quantities having below, bearing in mind that they are regarded as  main sources of job creation, whether sub contracted or undertaken by the main contractor.</t>
  </si>
  <si>
    <t>Elements on the scope of work where application of Labour Intensive Construction methods as  will indicated with letters (LI) are regarded feasible are as follows;</t>
  </si>
  <si>
    <t xml:space="preserve">i)       Excavating trenches for foundations and any other civil works with the  depth not more than 1.5 m </t>
  </si>
  <si>
    <t>ii)      All masonry works which include concrete mixing on site; brickwork; plastering; screed works; jointing; etc.</t>
  </si>
  <si>
    <t>iii)     Painting, Plumbing, Ironmongery; roof cladding; glazing; tilling; carpentry; flooring; waterproofing; etc.</t>
  </si>
  <si>
    <t>iv)    External works such as landscaping; cleaning; paving; fencing; tarmac; etc.</t>
  </si>
  <si>
    <t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t>
  </si>
  <si>
    <t>OHS</t>
  </si>
  <si>
    <t>Example:</t>
  </si>
  <si>
    <t>BILL NO 1</t>
  </si>
  <si>
    <t>The data is automatically transferred to the EPWP Bill No. 1</t>
  </si>
  <si>
    <t>F:............................. V:............................ T:.....................................</t>
  </si>
  <si>
    <t>Tenderers must allow for any costs for the employement of unskilled labour as per the requirements of the EPWP program;</t>
  </si>
  <si>
    <t>55% to be women</t>
  </si>
  <si>
    <t xml:space="preserve">2% to be people living with disability </t>
  </si>
  <si>
    <t>Please complete the areas in blue if this is a EPWP project :</t>
  </si>
  <si>
    <t>EPWP CONDITIONS AND SPECIFICATIONS</t>
  </si>
  <si>
    <t>1 a Employment Targets</t>
  </si>
  <si>
    <t>1 b Employment requirements</t>
  </si>
  <si>
    <t>Unskilled labour utilised must reside within the boundries of the Municipality ward where this contract is exe-</t>
  </si>
  <si>
    <t>cuted, with preference to the local community closest or at the walking distance to the contract site. Wherever possible local skilled tradesmen are to be employed on this contract with the view to maximize utilization of local resources.</t>
  </si>
  <si>
    <t>1 c Labour rate and payment intervals</t>
  </si>
  <si>
    <t>2 a Labour Intensive Construction (LIC) method</t>
  </si>
  <si>
    <t>2 b Labour Intensive Construction Method</t>
  </si>
  <si>
    <t>3 Record Keeping</t>
  </si>
  <si>
    <t>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t>
  </si>
  <si>
    <t>3.2 The employer must keep this record for a period of at least three (3) years after the completion of the project in his/her office as the project site office would have been relocated.</t>
  </si>
  <si>
    <t>4 EPWP Reporting as per EPWP data form</t>
  </si>
  <si>
    <t>5 EPWP Promotion</t>
  </si>
  <si>
    <t>5.1EPWP signage board</t>
  </si>
  <si>
    <t>5.2 Branding of labour apparel</t>
  </si>
  <si>
    <t>The contractor is then advised to price for both item 5.1 and 5.2</t>
  </si>
  <si>
    <t>6 COMMUNITY LIAISON OFFICER (CLO)</t>
  </si>
  <si>
    <t>8. Assisting the Contractor and the work force in the establishment of grievance procedures and necessary recommenda-tion to the Contractor regarding the grievances and solution thereto.</t>
  </si>
  <si>
    <t>7 Skills development on site</t>
  </si>
  <si>
    <t>8 Labour Only Sub Contracting for local emerging enterprises</t>
  </si>
  <si>
    <t>g) Work requiring specialized tools will be provided free of chargeby the Contractor with the provision that these be returned upon completion of the Work.</t>
  </si>
  <si>
    <t xml:space="preserve">                                                                                                  </t>
  </si>
  <si>
    <t>9 EPWP contract for labour</t>
  </si>
  <si>
    <t>10 EPWP Scope of Work</t>
  </si>
  <si>
    <t>ward where this contract is executed, with preference to the local community closest or at the walking distance to the contract site. Wherever possible local skilled tradesmen are to be employed on this contract with the view to maximize utilization of local resources.</t>
  </si>
  <si>
    <t>C3.4</t>
  </si>
  <si>
    <t>EPWP Scope of Works (If Applicable)</t>
  </si>
  <si>
    <t>C2.3</t>
  </si>
  <si>
    <t>Preliminary and General - EPWP (If applicable)</t>
  </si>
  <si>
    <t>C2.4</t>
  </si>
  <si>
    <t>1. Employer’s objectives</t>
  </si>
  <si>
    <t>The employer’s objectives are to deliver public infrastructure using labour-intensive methods in accordance with EPWP Guidelines.</t>
  </si>
  <si>
    <t>2. Labour-intensive works</t>
  </si>
  <si>
    <t>Labour-intensive works comprise the activities described in the Labour-Intensive Specification. Labour-intensive works shall be constructed/maintained using local workers who are temporarily employed in terms of the scope of work.</t>
  </si>
  <si>
    <t>3. Labour-intensive competencies of supervisory and management staff</t>
  </si>
  <si>
    <t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t>
  </si>
  <si>
    <t>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t>
  </si>
  <si>
    <t>4. Tasks established by the contractor must be such that:</t>
  </si>
  <si>
    <t>An allowance equal to 100% of the task rate or daily rate shall be paid by the contractor to workers who attend formal training, in terms of the above.</t>
  </si>
  <si>
    <t>5. Training of targeted labour</t>
  </si>
  <si>
    <t>the weakest worker completes 5 tasks per week in 55 hours or less.</t>
  </si>
  <si>
    <t>C3.4 SCOPE OF WORKS IN RESPECT OF WORK RELATING TO THE EXTENDEND PUBLIC WORKS PROGRAMME (EPWP)</t>
  </si>
  <si>
    <t>PART C3.1: SCOPE OF WORKS</t>
  </si>
  <si>
    <t>BILL NO:</t>
  </si>
  <si>
    <t>(number of workers)</t>
  </si>
  <si>
    <t xml:space="preserve">life skills training is </t>
  </si>
  <si>
    <t>Youths</t>
  </si>
  <si>
    <t xml:space="preserve">technical training is </t>
  </si>
  <si>
    <t>per Youth worker</t>
  </si>
  <si>
    <t>km/Youth worker</t>
  </si>
  <si>
    <t>Statutory labour rates of:</t>
  </si>
  <si>
    <t>per day</t>
  </si>
  <si>
    <t>New Office Block</t>
  </si>
  <si>
    <t>months</t>
  </si>
  <si>
    <t>Number</t>
  </si>
  <si>
    <t>Location:</t>
  </si>
  <si>
    <t>Parking garage</t>
  </si>
  <si>
    <t>Conference Centre &amp; Canteen</t>
  </si>
  <si>
    <t>Supply EPWP designed overalls to:</t>
  </si>
  <si>
    <t xml:space="preserve">Youths </t>
  </si>
  <si>
    <t>Supply of small tools to:</t>
  </si>
  <si>
    <t>hours</t>
  </si>
  <si>
    <t>Target of unskilled labour to woman:</t>
  </si>
  <si>
    <t>Target of unskilled labour to youth (18 - 35):</t>
  </si>
  <si>
    <t>Target of unskilled labour to disabled people:</t>
  </si>
  <si>
    <t>Annexure 8</t>
  </si>
  <si>
    <t>1) To comply with CR(9) and to also address environmental issues.</t>
  </si>
  <si>
    <t>2) Edge protection  and protection of floor openings need to be of such a manner as to properly protect employees from falling off elevated positions or falling into floor openings.</t>
  </si>
  <si>
    <r>
      <t xml:space="preserve">The contractor shall do nothing to dissuade targeted labour from participating in training programmes and shall take all reasonable steps to ensure that each beneficiary is provided with </t>
    </r>
    <r>
      <rPr>
        <u/>
        <sz val="10"/>
        <color rgb="FFFF0000"/>
        <rFont val="Arial"/>
        <family val="2"/>
      </rPr>
      <t>two days</t>
    </r>
    <r>
      <rPr>
        <sz val="10"/>
        <color rgb="FFFF0000"/>
        <rFont val="Arial"/>
        <family val="2"/>
      </rPr>
      <t xml:space="preserve"> of formal training for every </t>
    </r>
    <r>
      <rPr>
        <u/>
        <sz val="10"/>
        <color rgb="FFFF0000"/>
        <rFont val="Arial"/>
        <family val="2"/>
      </rPr>
      <t>22 days worked</t>
    </r>
    <r>
      <rPr>
        <sz val="10"/>
        <color rgb="FFFF0000"/>
        <rFont val="Arial"/>
        <family val="2"/>
      </rPr>
      <t>.</t>
    </r>
  </si>
  <si>
    <r>
      <t xml:space="preserve">Proof of compliance with the above requirements must be provided by the Contractor to the Employer prior to submission of the final </t>
    </r>
    <r>
      <rPr>
        <u/>
        <sz val="10"/>
        <rFont val="Arial"/>
        <family val="2"/>
      </rPr>
      <t>payment certificate.</t>
    </r>
  </si>
  <si>
    <t>1) To comply with CR (10).</t>
  </si>
  <si>
    <t>6) If more than one excavation is present on site all excavations must be numbered to ensure effective inspection and control.</t>
  </si>
  <si>
    <t>2) Demolition work may only start upon approval of the Demolition Plan by the Client or its duly appointed Agent.</t>
  </si>
  <si>
    <t>3) In the event that a structure identified for demolition incorporates substances such as, lead or asbestos it must be performed within the requirements of the applicable legislative requirements.</t>
  </si>
  <si>
    <t>3) Scaffold Harness must be used on Scaffolding, normal Harnesses may not be used on scaffolding.</t>
  </si>
  <si>
    <t>4) Sufficient Scaffolding material e.g., tags, trapdoors etc. need to be on site as determined by the activities on site.</t>
  </si>
  <si>
    <t>5) Scaffold bases may not be supported by materials such as bricks and chipboard. Suitable material needs to be used as per SANS 10085.</t>
  </si>
  <si>
    <t>6) If more than one scaffold is present on site all scaffolds must be numbered to ensure effective inspection and control.</t>
  </si>
  <si>
    <t>2) Contractor to designate areas for placing refuse and rubble prior to being removed from site.</t>
  </si>
  <si>
    <t>4) Refuse to be separated for recycling purposes.</t>
  </si>
  <si>
    <t>5) Hazardous materials such as asbestos may not be included in general rubble and need to be disposed of as per applicable legislative requirements.</t>
  </si>
  <si>
    <t>1) To comply with CR (28).</t>
  </si>
  <si>
    <t>2) No smoking may be permitted on site except in designated smoking areas.</t>
  </si>
  <si>
    <t>2) Gender signs to be placed at appropriate locations.</t>
  </si>
  <si>
    <t>3) All welfare facilities to be kept in a hygienic condition at all times.</t>
  </si>
  <si>
    <t>4) Employees to be trained in good hygiene practices.</t>
  </si>
  <si>
    <t>5) Toilets to be fitted with doors which can be locked from the inside.</t>
  </si>
  <si>
    <t>6) Toilets to be sufficiently ventilated.</t>
  </si>
  <si>
    <t>3) The public or visitors may only be permitted on site if they go through an appropriate health and safety induction detailing hazards and risks they may be exposed to and what measures are in place to control these hazards and risks.</t>
  </si>
  <si>
    <t>b Worn out or damaged PPE replacement;</t>
  </si>
  <si>
    <t>a Hot Work;</t>
  </si>
  <si>
    <t>c Electrical work (both temporary and permanent);</t>
  </si>
  <si>
    <t>d Confined Space Entry.</t>
  </si>
  <si>
    <t>c Employees not utilising PPE as required.</t>
  </si>
  <si>
    <t>2) In addition to the abovementioned, Material Safety Data Sheets must be kept on site for all materials, which may contain hazardous chemical substances.</t>
  </si>
  <si>
    <t>2) Removal to be done by an  accredited asbestos contractor.</t>
  </si>
  <si>
    <t>4) Proof of safe systems of work.</t>
  </si>
  <si>
    <t>2) The appropriate notices and signs must be allowed for and be  erected as required.</t>
  </si>
  <si>
    <t>3) Contractors may not utilize fire protection equipment belonging to  the Client without prior consent.</t>
  </si>
  <si>
    <t>2) Records of inspections must be kept in a register on site.</t>
  </si>
  <si>
    <t>1) To comply with Driven Machinery Regulations as published in Government Notice No. R. 1010 dated 18 July 2003.</t>
  </si>
  <si>
    <t>2) The Principal Contractor shall ensure that all portable electrical  Equipment, is clearly numbered, inspected by a Competent  appointed person and records of such inspections to be kept on  record   in an appropriate register on the site SHE file.</t>
  </si>
  <si>
    <t>a That a “Competent Person” undertakes routine inspections and  records are kept on site;</t>
  </si>
  <si>
    <t>b That only authorized trained persons use the tools;</t>
  </si>
  <si>
    <t>c That safe working procedures apply;</t>
  </si>
  <si>
    <t>a. Transport persons together with goods or tools unless there is an appropriate area or section of the vehicle in which to store such goods;</t>
  </si>
  <si>
    <t>b. Transport persons on the back of trucks except if a proper canopy (properly covering the sides and top) has been provided with suitable seating areas;</t>
  </si>
  <si>
    <t>c. Permit workers to stand or sit on the edge of the transporting vehicle;</t>
  </si>
  <si>
    <t>d. Transport workers in LDVs unless they are closed/covered and have the correct number of seats for the passengers;</t>
  </si>
  <si>
    <t>5) Any oil or diesel spilled on site must be cleaned up as per  accepted environmental practice.</t>
  </si>
  <si>
    <t>a Drivers of vehicles must be instructed to avoid parking behind earth moving machinery in order to ensure that their vehicles are visible to the operators of earth moving machinery;</t>
  </si>
  <si>
    <t>b Right of way must be afforded to earth moving machinery at all times;</t>
  </si>
  <si>
    <t>c Vehicles must only be permitted to park, where possible, in designated areas.</t>
  </si>
  <si>
    <t>2) All Contractors must prevent inhalation, ingestion and absorption  of any harmful chemical or biological agents.</t>
  </si>
  <si>
    <t xml:space="preserve">2) The Principal Contractor must develop a waste management plan, implement and maintained it on site. </t>
  </si>
  <si>
    <t>3 Cement mixing to be done at a predetermined location on site which must include a solid, slab, and bunded edges to prevent runoff.</t>
  </si>
  <si>
    <t>4) Contaminated run off water from the site must be treated  such as to ensure that it does not pose a risk to the environment.</t>
  </si>
  <si>
    <t>1) No alcohol and other drugs will be allowed on site without the express permission of the Principal Contractor.</t>
  </si>
  <si>
    <t>“time-rated worker” means a worker paid on the basis of the length of time worked;</t>
  </si>
  <si>
    <t>Address</t>
  </si>
  <si>
    <t>District Offices</t>
  </si>
  <si>
    <t>Amajuba District Office</t>
  </si>
  <si>
    <t>43 Hardwick Street, Newcastle</t>
  </si>
  <si>
    <t>034 312 9188</t>
  </si>
  <si>
    <t>034 315 2249</t>
  </si>
  <si>
    <t>eThekwini District Office</t>
  </si>
  <si>
    <t>455a Jan Smuts Highway, Mayville, Durban</t>
  </si>
  <si>
    <t>eThekwini Region</t>
  </si>
  <si>
    <t>031 273 1700</t>
  </si>
  <si>
    <t>031 273 1709</t>
  </si>
  <si>
    <t>Harry Gwala District Office</t>
  </si>
  <si>
    <t>2 Margaret Street, Ixopo</t>
  </si>
  <si>
    <t>039 834 0700</t>
  </si>
  <si>
    <t>039 834 0736</t>
  </si>
  <si>
    <t>Ilembe District Office</t>
  </si>
  <si>
    <t>Maphumulo Main Street, Ilembe</t>
  </si>
  <si>
    <t>033 260 3800</t>
  </si>
  <si>
    <t>032 481 2935</t>
  </si>
  <si>
    <t>Midlands Regional Office</t>
  </si>
  <si>
    <t>40 Shepstone Road, Ladysmith</t>
  </si>
  <si>
    <t>036 638 2800</t>
  </si>
  <si>
    <t>036 638 2899</t>
  </si>
  <si>
    <t>Nongoma Sub-district Office (Zululand)</t>
  </si>
  <si>
    <t>Main Street, Nongoma</t>
  </si>
  <si>
    <t>035 831 7300</t>
  </si>
  <si>
    <t>035 831 0243</t>
  </si>
  <si>
    <t>Ugu District Office</t>
  </si>
  <si>
    <t>21 Andreasen Street, Port Shepstone</t>
  </si>
  <si>
    <t>039 682 2316</t>
  </si>
  <si>
    <t>039 682 5697</t>
  </si>
  <si>
    <t>Umgungundlovu District Office</t>
  </si>
  <si>
    <t>18 Prince Alfred Street, Pietermaritzburg</t>
  </si>
  <si>
    <t>033 355 7100</t>
  </si>
  <si>
    <t>033 342 3111</t>
  </si>
  <si>
    <t>Umkhanyakude District Office</t>
  </si>
  <si>
    <t>Cnr Thembalethu &amp; Telembe Street, Mkhuze</t>
  </si>
  <si>
    <t>035 573 7000</t>
  </si>
  <si>
    <t>035 573 7072</t>
  </si>
  <si>
    <t>Umkhanyakude Sub-district Office</t>
  </si>
  <si>
    <t>Lot 55d Fiddlewood Lane, Mtubatuba</t>
  </si>
  <si>
    <t>035 550 0133</t>
  </si>
  <si>
    <t>035 550 1524</t>
  </si>
  <si>
    <t>Umzinyathi District Office (Dundee)</t>
  </si>
  <si>
    <t>71 Karrellandman Street, Dundee</t>
  </si>
  <si>
    <t>034 212 2133</t>
  </si>
  <si>
    <t>034 212 4261</t>
  </si>
  <si>
    <t>Umzinyathi District Office (Greytown)</t>
  </si>
  <si>
    <t>39 Bell Street, Greytown</t>
  </si>
  <si>
    <t>033 413 2000</t>
  </si>
  <si>
    <t>033 413 2033</t>
  </si>
  <si>
    <t>Umzinyathi Sub-district Office</t>
  </si>
  <si>
    <t>Weenen Road, Msinga</t>
  </si>
  <si>
    <t>033 493 0013</t>
  </si>
  <si>
    <t>033 493 0415</t>
  </si>
  <si>
    <t>uThukela District Office</t>
  </si>
  <si>
    <t>Cnr Shepstone &amp; Hyde Roads, Ladysmith</t>
  </si>
  <si>
    <t>036 638 2900</t>
  </si>
  <si>
    <t>036 638 2904</t>
  </si>
  <si>
    <t>Uthungulu District Office</t>
  </si>
  <si>
    <t>21 Nonquayi Road, Eshowe</t>
  </si>
  <si>
    <t>035 474 2060</t>
  </si>
  <si>
    <t>035 474 3165</t>
  </si>
  <si>
    <t>Vryheid Sub-district Office (Zululand)</t>
  </si>
  <si>
    <t>294 Boeren Street, Vryheid</t>
  </si>
  <si>
    <t>034 982 2362</t>
  </si>
  <si>
    <t>034 980 9525</t>
  </si>
  <si>
    <t>Zululand District Office</t>
  </si>
  <si>
    <t>Unit A, Ulundi</t>
  </si>
  <si>
    <t>035 879 8300</t>
  </si>
  <si>
    <t>035 897 8327</t>
  </si>
  <si>
    <t>Office Group</t>
  </si>
  <si>
    <t>Facsimile</t>
  </si>
  <si>
    <t>P.O. Box</t>
  </si>
  <si>
    <t>Newcastle</t>
  </si>
  <si>
    <t>43 Hardwick Street</t>
  </si>
  <si>
    <t>Mayville, Durban</t>
  </si>
  <si>
    <t>455a Jan Smuts Highway</t>
  </si>
  <si>
    <t>eThekwini Regional Office</t>
  </si>
  <si>
    <t>031 203 2100</t>
  </si>
  <si>
    <t>031 202 7309</t>
  </si>
  <si>
    <t>Ixopo</t>
  </si>
  <si>
    <t>2 Margaret Street</t>
  </si>
  <si>
    <t>191 Prince Alfred Street, Pietermaritzburg</t>
  </si>
  <si>
    <t>033 355 5500</t>
  </si>
  <si>
    <t>033 355 5610</t>
  </si>
  <si>
    <t>Ilembe</t>
  </si>
  <si>
    <t>Maphumulo Main Street</t>
  </si>
  <si>
    <t>40 Shepstone Road</t>
  </si>
  <si>
    <t>Nongoma</t>
  </si>
  <si>
    <t>Main Street</t>
  </si>
  <si>
    <t>North Coast Regional Office</t>
  </si>
  <si>
    <t>1st floor LA Complex, King Dinuzulu Highway, Ulundi</t>
  </si>
  <si>
    <t>035 874 2800</t>
  </si>
  <si>
    <t>035 874 2519</t>
  </si>
  <si>
    <t>1st Floor LA Complex, King Dinuzulu Highway</t>
  </si>
  <si>
    <t>Southern Regional Office</t>
  </si>
  <si>
    <t>10 Prince Alfred Street, Pietermaritzburg</t>
  </si>
  <si>
    <t>033 897 1300</t>
  </si>
  <si>
    <t>033 897 1309</t>
  </si>
  <si>
    <t>Port Shepstone</t>
  </si>
  <si>
    <t>21 Andreasen Street</t>
  </si>
  <si>
    <t>18 Prince Alfred Street</t>
  </si>
  <si>
    <t>Mkhuze</t>
  </si>
  <si>
    <t>Cnr Thembalethu &amp; Telembe Street</t>
  </si>
  <si>
    <t>Mtubatuba</t>
  </si>
  <si>
    <t>Lot 55d Fiddlewood Lane</t>
  </si>
  <si>
    <t>Dundee</t>
  </si>
  <si>
    <t>71 Karrellandman Street</t>
  </si>
  <si>
    <t>Greytown</t>
  </si>
  <si>
    <t>39 Bell Street</t>
  </si>
  <si>
    <t>Msinga</t>
  </si>
  <si>
    <t>Weenen Road</t>
  </si>
  <si>
    <t>LadySmith</t>
  </si>
  <si>
    <t>Cnr Shepstone &amp; Hyde Roads</t>
  </si>
  <si>
    <t>Eshowe</t>
  </si>
  <si>
    <t>21 Nonquayi Road</t>
  </si>
  <si>
    <t>Vryheid</t>
  </si>
  <si>
    <t>294 Boeren Street</t>
  </si>
  <si>
    <t>Unit A</t>
  </si>
  <si>
    <t>where subsistence-agriculture is the source of income;</t>
  </si>
  <si>
    <t>that who are not in receipt of any social security pension income.</t>
  </si>
  <si>
    <t>District Office Name</t>
  </si>
  <si>
    <t>Regional \ District Office:</t>
  </si>
  <si>
    <t>Original and Two copies</t>
  </si>
  <si>
    <t>Financial Standing</t>
  </si>
  <si>
    <t>Proof of working capital of at least 25% of project value</t>
  </si>
  <si>
    <t>Letters of credit reference from suppliers and credit limits to be stipulated with supporting documents</t>
  </si>
  <si>
    <t>Annual/Audited Financial Statement/Management Account/income and Expenditure Statements</t>
  </si>
  <si>
    <t>Competency, Experience and Resource Capacity</t>
  </si>
  <si>
    <t>Detailed schedule of resources at all levels</t>
  </si>
  <si>
    <t>Schedule of years of experience on similar projects</t>
  </si>
  <si>
    <t>Schedule of experience on projects of similar value and duration (Past 3 years) – letters of award to be attached and practical completion certificate for all work completed in the preceding 3 years</t>
  </si>
  <si>
    <t>Demonstrated ability to work on an accelerated programme</t>
  </si>
  <si>
    <t>Experience in projects that have operational challenges i.e. public interface</t>
  </si>
  <si>
    <t>Tenderer’s Project Management Structure and Organogram and Experience of Resources Proposed for the Project</t>
  </si>
  <si>
    <t>Submission of a detailed organogram</t>
  </si>
  <si>
    <t>Detailed CV.  Traceable reference.  Certificates of qualified professionals in their full employment to be attached.</t>
  </si>
  <si>
    <t>Detailed CV of each team member (Category) and Traceable references to be detailed</t>
  </si>
  <si>
    <t>All key project resources are dedicated full time for the duration of the project including proof of UIF contributions</t>
  </si>
  <si>
    <t>Tenderer to demonstrate key/resource deployment over the various work package</t>
  </si>
  <si>
    <t>Tenderers ability to provide a Letter of Intent for the provision of a guarantee</t>
  </si>
  <si>
    <t>Letter from a registered financial institution confirming intention to issue a provision of a guarantee</t>
  </si>
  <si>
    <t>Methodology and Approach</t>
  </si>
  <si>
    <t>Site establishment indicating proposed layout for all prescribed facilities, hoarding, etc.</t>
  </si>
  <si>
    <t>Resourcing strategy for the various work breakdown structures including resource deployment plan (PS)</t>
  </si>
  <si>
    <t>Material storage, handling and distribution</t>
  </si>
  <si>
    <t>Productivity, programming, resource investment, progress tracking, corrective action plans, etc.</t>
  </si>
  <si>
    <t>Programme and progress reporting, including tracking of long lead procurement items</t>
  </si>
  <si>
    <t>OHS Management, compliance and reporting</t>
  </si>
  <si>
    <t>Site documentation control, filing and archiving</t>
  </si>
  <si>
    <t>Queries and information required approach</t>
  </si>
  <si>
    <t>Procurement of outsourced resources e.g. sub-contractors</t>
  </si>
  <si>
    <t>Enterprise Development (Targeting of Youth Owned Contractors)</t>
  </si>
  <si>
    <t>Tendered CPG less than 50% pro-rata to minimum target</t>
  </si>
  <si>
    <t>Tendered CPG is 50%</t>
  </si>
  <si>
    <t>Tendered CPG is greater than 50% pro-rata to minimum target</t>
  </si>
  <si>
    <t>All key project resources have more than (5) years’ experience in the construction industry. All key project resources have experience in projects of a similar value and nature</t>
  </si>
  <si>
    <t>Bid document name</t>
  </si>
  <si>
    <t>TENDER EVALUATION CRITERIA AND SCORING</t>
  </si>
  <si>
    <t>Evaluation Criteria</t>
  </si>
  <si>
    <t>Deliverables</t>
  </si>
  <si>
    <t>Minimum Sub-Points</t>
  </si>
  <si>
    <t>Sub-Points</t>
  </si>
  <si>
    <t>Sub-Criteria</t>
  </si>
  <si>
    <t>The submission of all financial requirements stipulated in the tender</t>
  </si>
  <si>
    <t>21 Sub-Points</t>
  </si>
  <si>
    <t>Sub-points</t>
  </si>
  <si>
    <t>Tenderer to demonstrate their technical competency, human resource capacity and relevant project experience</t>
  </si>
  <si>
    <t>17 Sub-Points</t>
  </si>
  <si>
    <t>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t>
  </si>
  <si>
    <t>6 Sub-Points</t>
  </si>
  <si>
    <t>Original letter of intent on a bank’s letterhead.</t>
  </si>
  <si>
    <t>5 Sub-Points</t>
  </si>
  <si>
    <t>Detailed method statement and programme to be submitted.</t>
  </si>
  <si>
    <t>16 Sub-Points</t>
  </si>
  <si>
    <t>Contract Participation Goal (CPG) to meet specified Enterprise Development target of 50% (fifty Percent)</t>
  </si>
  <si>
    <t>Price</t>
  </si>
  <si>
    <t>Annexure 9</t>
  </si>
  <si>
    <t>Maximum points</t>
  </si>
  <si>
    <t>Price: (Points)</t>
  </si>
  <si>
    <r>
      <t xml:space="preserve">5.   </t>
    </r>
    <r>
      <rPr>
        <b/>
        <sz val="12"/>
        <color theme="1"/>
        <rFont val="Arial"/>
        <family val="2"/>
      </rPr>
      <t>DOCUMENTS REQUIRED FOR THE EVALUATION OF FUNCTIONALITY</t>
    </r>
  </si>
  <si>
    <r>
      <t>(Bidder to Insert a tick (</t>
    </r>
    <r>
      <rPr>
        <b/>
        <sz val="10"/>
        <color theme="1"/>
        <rFont val="Arial"/>
        <family val="2"/>
      </rPr>
      <t>√</t>
    </r>
    <r>
      <rPr>
        <sz val="8"/>
        <color theme="1"/>
        <rFont val="Arial"/>
        <family val="2"/>
      </rPr>
      <t xml:space="preserve"> )</t>
    </r>
    <r>
      <rPr>
        <i/>
        <sz val="8"/>
        <color theme="1"/>
        <rFont val="Arial"/>
        <family val="2"/>
      </rPr>
      <t xml:space="preserve"> in the “Returnable document” column to check which documents he/she returned with the bid)</t>
    </r>
  </si>
  <si>
    <t xml:space="preserve">Based on the track record determined on the Minimum Average Annual Turnover coupled to the assessed Works Capabilities of Contracting Enterprises, the Construction Industry Development Board (CIDB) awards Grading Designations and accordingly registers it on the system. 
This confirms that a Contractor has, at the time of registration, in the absence of any supply side interventions, sufficient working capital to commence the Works for a single contract and render due performance.  </t>
  </si>
  <si>
    <t>Penalty (R per Calendar Days )</t>
  </si>
  <si>
    <t>Electrical, Mechanical and Civil work</t>
  </si>
  <si>
    <t xml:space="preserve">Penalty: Section 1(R per Calendar Days ) </t>
  </si>
  <si>
    <t xml:space="preserve">Penalty: Section 2(R per Calendar Days ) </t>
  </si>
  <si>
    <t xml:space="preserve">Penalty: Section 3(R per Calendar Days ) </t>
  </si>
  <si>
    <t>Penalty: Section 4(R per Calendar Days )</t>
  </si>
  <si>
    <t xml:space="preserve">Penalty: Section 5(R per Calendar Days ) </t>
  </si>
  <si>
    <t>Penalty: Section 6(R per Calendar Days )</t>
  </si>
  <si>
    <t>This choice populates the addresses</t>
  </si>
  <si>
    <t>B-BBEECertificate</t>
  </si>
  <si>
    <t>[P.O. Box number]</t>
  </si>
  <si>
    <t>State requirements, as necessary for the contract to:
- Hook up to, and distribute, water, electricity and telecommunication services
Clean up and make good when the service or facility is no longer required, leave the Employers facilities in the condition they were before the contractor first made use of them, fair wear and tear accepted, and
continuously clear and dispose of waste and surplus material to maintain the site in a tidy state.</t>
  </si>
  <si>
    <t>0.04% of the Contract Sum per calendar day</t>
  </si>
  <si>
    <t>Deductible amount</t>
  </si>
  <si>
    <t>Indicate the deductible amount:</t>
  </si>
  <si>
    <t>The contractor shall provide the priced document and the Addendum number will be:</t>
  </si>
  <si>
    <r>
      <t xml:space="preserve">Changes made to the following clauses of the JBCC standard Minor Works documents:
</t>
    </r>
    <r>
      <rPr>
        <b/>
        <u/>
        <sz val="10"/>
        <color theme="1"/>
        <rFont val="Arial"/>
        <family val="2"/>
      </rPr>
      <t>NB:</t>
    </r>
    <r>
      <rPr>
        <sz val="10"/>
        <color theme="1"/>
        <rFont val="Arial"/>
        <family val="2"/>
      </rPr>
      <t xml:space="preserve"> The compiler of the data must use this area to align the choices above with the condition of contract. (The choices made in here is just as an illustration based on the fictitious facts in the Master Data example)</t>
    </r>
  </si>
  <si>
    <t>Example: Contract sum is R450,000 then maximum retention is R450,000 x 10% = R45,000. Deduct 10% off each certificate until the deducted amount is more than R45,000. After that continue to only deduct R45,000 until Practical Completion. Then reduce the retention to R450,000 x 5% = R22,500</t>
  </si>
  <si>
    <t>Allow the amount of R y for HIV Compliance and reporting</t>
  </si>
  <si>
    <t>Life skills training for [number of day]</t>
  </si>
  <si>
    <t>Liaison with Service Provider (ref. SL 11.08)</t>
  </si>
  <si>
    <t>Target for unskilled labour to be utilised that must reside within the boundaries of the Municipality where this contract is executed:</t>
  </si>
  <si>
    <t>1) The Principal Contractor must ensure that all workers are issued with the required PPE as required by the risks associated with the activities they perform. The minimum PPE to be worn on site will be Safety Shoes/Boots, Hard Hats, Overalls. No Visitors may enter the site without Safety Shoes/Boots and Hard hats.  The Principal Contractor and all Sub Contractors shall make provision and keep adequate quantities of SABS approved PPE on site at all times. All employees issued with PPE to be trained in correct use, records of training and issue to be kept in the Site SHE File .Procedure to be in place to deal with:</t>
  </si>
  <si>
    <t>Safe systems of work ,Training, PPE, barricading, Supervision etc.</t>
  </si>
  <si>
    <t>Safe systems of work ,PPE, Housekeeping, barricading, Supervision etc.</t>
  </si>
  <si>
    <t>Electrocution, entanglement,, tripping hazards, struck by flying materials etc.</t>
  </si>
  <si>
    <t>Noise, dust etc.</t>
  </si>
  <si>
    <t>Safe systems of work ,Wet cutting, barricading, temporary guarding, signage Supervision ,etc.</t>
  </si>
  <si>
    <t>Hidden services ,bumping against , uncomfortable working position etc.</t>
  </si>
  <si>
    <t>Safe systems of work , supervision , PPE , Barricading etc.</t>
  </si>
  <si>
    <t>Safe Systems of work ,PPE, Housekeeping, barricading, bunding, Supervision etc.</t>
  </si>
  <si>
    <t>Grazing abrasions, bumping against, struck by flying/falling objects, slipping hazards, hazardous substances etc.</t>
  </si>
  <si>
    <t>Safe systems of work, training , PPE Supervision ,etc.</t>
  </si>
  <si>
    <t xml:space="preserve"> Cut and abrasions, crushing injuries etc.</t>
  </si>
  <si>
    <t>Safe systems of work, barricading, signage PPE ,Supervision etc.</t>
  </si>
  <si>
    <t>Safe systems of work, barricading, signage , PPE, Supervision etc.</t>
  </si>
  <si>
    <t>Safe systems of work, PPE, Training in correct lifting procedures , Supervision etc.</t>
  </si>
  <si>
    <t>Safe systems of work , PPE usage, Supervision etc.</t>
  </si>
  <si>
    <t>Electrocution , fractures etc.</t>
  </si>
  <si>
    <t>Safe systems of work, PPE, Supervision etc.</t>
  </si>
  <si>
    <t>Tripping, struck by, bumping against, abrasions, sharp edges, caught between surfaces, flying metal particles etc.</t>
  </si>
  <si>
    <t>Falls from height, dropping of items, sharp edges, scaffolding collapse, etc.</t>
  </si>
  <si>
    <t>Safe system of work, use of fall arrest equip, erection of safe scaffolding, Supervision, etc.</t>
  </si>
  <si>
    <t>Specialized overalls (asbestos, chemicals etc.)</t>
  </si>
  <si>
    <t>Other - Drip trays</t>
  </si>
  <si>
    <t>Roll over &amp; fall over protection</t>
  </si>
  <si>
    <t>Rescue at Heights</t>
  </si>
  <si>
    <t>Callipers</t>
  </si>
  <si>
    <t>As per advertisment</t>
  </si>
  <si>
    <t>All Quotation documents must be submitted on the official forms - (not to be re-typed)</t>
  </si>
  <si>
    <t>Note: Where this document refers to tenderer or tender it shall be read as bidder or bid.</t>
  </si>
  <si>
    <t>The employer and the tenderer and all their agents and employees involved in the tender process shall avoid conflicts of interest and where a conflict of interest is perceived or known, declare any such conflict of interest, indicating the nature of such conflict. Tenderer's shall declare any potential conflict of interest in their tender submissions. Employees, agents and advisors of the employer shall declare any conflict of interest to whoever is responsible for overseeing the procurement process or as soon as they become aware of such conflict, and abstain from any decisions where such conflict exists or recuse themselves from the procurement process, as appropriate.</t>
  </si>
  <si>
    <t>1)</t>
  </si>
  <si>
    <t>A conflict of interest may arise due to a conflict of roles which might provide an incentive for improper acts in some circumstances. A conflict of interest can create an appearance of impropriety that can undermine confidence in the ability of that person to act properly in his or her position even if no improper acts result.</t>
  </si>
  <si>
    <t>2)</t>
  </si>
  <si>
    <t>Conflicts of interest in respect of those engaged in the procurement process include direct, indirect or family interests in the tender or outcome of the procurement process and any personal bias, inclination, obligation, allegiance or loyalty which would in any way affect any decisions taken.</t>
  </si>
  <si>
    <r>
      <t xml:space="preserve">The documents issued by the employer for the purpose of a tender offer are listed in the </t>
    </r>
    <r>
      <rPr>
        <b/>
        <sz val="10"/>
        <color theme="1"/>
        <rFont val="Arial"/>
        <family val="2"/>
      </rPr>
      <t>tender data</t>
    </r>
    <r>
      <rPr>
        <sz val="10"/>
        <color theme="1"/>
        <rFont val="Arial"/>
        <family val="2"/>
      </rPr>
      <t>.</t>
    </r>
  </si>
  <si>
    <r>
      <t xml:space="preserve">The </t>
    </r>
    <r>
      <rPr>
        <b/>
        <sz val="10"/>
        <color theme="1"/>
        <rFont val="Arial"/>
        <family val="2"/>
      </rPr>
      <t>tender data</t>
    </r>
    <r>
      <rPr>
        <sz val="10"/>
        <color theme="1"/>
        <rFont val="Arial"/>
        <family val="2"/>
      </rPr>
      <t xml:space="preserve"> and additional requirements contained in the tender schedules that are included in the returnable documents are deemed to be part of these conditions of tender.</t>
    </r>
  </si>
  <si>
    <t>For the purposes of these conditions of tender, the following definitions apply:</t>
  </si>
  <si>
    <t>someone in a position of trust has competing professional or personal interests which make it difficult to fulfil his or her duties impartially;</t>
  </si>
  <si>
    <r>
      <t xml:space="preserve">comparative offer </t>
    </r>
    <r>
      <rPr>
        <sz val="10"/>
        <color theme="1"/>
        <rFont val="Arial"/>
        <family val="2"/>
      </rPr>
      <t>means the price after the factors of a non-firm price and all unconditional discounts it can be utilised to have been taken into consideration;</t>
    </r>
  </si>
  <si>
    <r>
      <t xml:space="preserve">Each communication between the employer and a tenderer shall be to or from the employer's agent only, and in a form that can be read, copied and recorded. Communication shall be in the English language. The employer shall not take any responsibility for non-receipt of communications from or by a tenderer. The name and contact details of the employer’s agent are stated in the </t>
    </r>
    <r>
      <rPr>
        <b/>
        <sz val="10"/>
        <color theme="1"/>
        <rFont val="Arial"/>
        <family val="2"/>
      </rPr>
      <t>tender data</t>
    </r>
    <r>
      <rPr>
        <sz val="10"/>
        <color theme="1"/>
        <rFont val="Arial"/>
        <family val="2"/>
      </rPr>
      <t>.</t>
    </r>
  </si>
  <si>
    <t>Cancellation and Re-Invitation of Tenders</t>
  </si>
  <si>
    <t>funds are no longer available to cover the total envisaged expenditure; or</t>
  </si>
  <si>
    <t>no acceptable tenders are received.</t>
  </si>
  <si>
    <r>
      <t xml:space="preserve">The employer shall evaluate tenders received during the second stage in terms of the method of evaluation stated in the </t>
    </r>
    <r>
      <rPr>
        <b/>
        <sz val="10"/>
        <color theme="1"/>
        <rFont val="Arial"/>
        <family val="2"/>
      </rPr>
      <t>tender data</t>
    </r>
    <r>
      <rPr>
        <sz val="10"/>
        <color theme="1"/>
        <rFont val="Arial"/>
        <family val="2"/>
      </rPr>
      <t>, and award the contract in terms of these conditions of tender.</t>
    </r>
  </si>
  <si>
    <r>
      <t xml:space="preserve">Submit a tender offer only if the tenderer satisfies the criteria stated in the </t>
    </r>
    <r>
      <rPr>
        <b/>
        <sz val="10"/>
        <color theme="1"/>
        <rFont val="Arial"/>
        <family val="2"/>
      </rPr>
      <t>tender data</t>
    </r>
    <r>
      <rPr>
        <sz val="10"/>
        <color theme="1"/>
        <rFont val="Arial"/>
        <family val="2"/>
      </rPr>
      <t xml:space="preserve"> and the tenderer, or any of his principals, is not under any restriction to do business with employer.</t>
    </r>
  </si>
  <si>
    <r>
      <t xml:space="preserve">Accept that, unless otherwise stated in the </t>
    </r>
    <r>
      <rPr>
        <b/>
        <sz val="10"/>
        <color theme="1"/>
        <rFont val="Arial"/>
        <family val="2"/>
      </rPr>
      <t>tender data</t>
    </r>
    <r>
      <rPr>
        <sz val="10"/>
        <color theme="1"/>
        <rFont val="Arial"/>
        <family val="2"/>
      </rPr>
      <t>, the employer will not compensate the tenderer for any costs incurred in the preparation and submission of a tender offer, including the costs of any testing necessary to demonstrate that aspects of the offer complies with requirements.</t>
    </r>
  </si>
  <si>
    <t>The cost of the tender documents charged by the employer shall be limited to the actual cost incurred by the employer for printing the documents. Employers must attempt to make available the tender documents on its website so as not to incur any costs pertaining to the printing of the tender documents.</t>
  </si>
  <si>
    <r>
      <t xml:space="preserve">Acknowledge receipt of addenda to the tender documents, which the employer may issue, and if necessary apply for an extension to the closing time stated in the </t>
    </r>
    <r>
      <rPr>
        <b/>
        <sz val="10"/>
        <color theme="1"/>
        <rFont val="Arial"/>
        <family val="2"/>
      </rPr>
      <t>tender data</t>
    </r>
    <r>
      <rPr>
        <sz val="10"/>
        <color theme="1"/>
        <rFont val="Arial"/>
        <family val="2"/>
      </rPr>
      <t>, in order to take the addenda into account.</t>
    </r>
  </si>
  <si>
    <r>
      <t xml:space="preserve">Include in the rates, prices, and the tendered total of the prices (if any) all duties, taxes (except Value Added Tax (VAT)), and other levies payable by the successful tenderer, such duties, taxes and levies being those applicable 14 days before the closing time stated in the </t>
    </r>
    <r>
      <rPr>
        <b/>
        <sz val="10"/>
        <color theme="1"/>
        <rFont val="Arial"/>
        <family val="2"/>
      </rPr>
      <t>tender data</t>
    </r>
    <r>
      <rPr>
        <sz val="10"/>
        <color theme="1"/>
        <rFont val="Arial"/>
        <family val="2"/>
      </rPr>
      <t>.</t>
    </r>
  </si>
  <si>
    <r>
      <t xml:space="preserve">Provide rates and prices that are fixed for the duration of the contract and not subject to adjustment except as provided for in the conditions of contract identified in the </t>
    </r>
    <r>
      <rPr>
        <b/>
        <sz val="10"/>
        <color theme="1"/>
        <rFont val="Arial"/>
        <family val="2"/>
      </rPr>
      <t>contract data</t>
    </r>
    <r>
      <rPr>
        <sz val="10"/>
        <color theme="1"/>
        <rFont val="Arial"/>
        <family val="2"/>
      </rPr>
      <t>.</t>
    </r>
  </si>
  <si>
    <r>
      <t xml:space="preserve">State the rates and prices in Rand unless instructed otherwise in the </t>
    </r>
    <r>
      <rPr>
        <b/>
        <sz val="10"/>
        <color theme="1"/>
        <rFont val="Arial"/>
        <family val="2"/>
      </rPr>
      <t>tender data</t>
    </r>
    <r>
      <rPr>
        <sz val="10"/>
        <color theme="1"/>
        <rFont val="Arial"/>
        <family val="2"/>
      </rPr>
      <t>. The conditions of contract identified in the contract data may provide for part payment in other currencies.</t>
    </r>
  </si>
  <si>
    <t xml:space="preserve">Do not make any alterations or additions to the tender documents, except to comply with instructions issued by the employer, or necessary to correct errors made by the tenderer. All signatories to the tender offer shall initial all such alterations. </t>
  </si>
  <si>
    <r>
      <t xml:space="preserve">Unless otherwise stated in the </t>
    </r>
    <r>
      <rPr>
        <b/>
        <sz val="10"/>
        <color theme="1"/>
        <rFont val="Arial"/>
        <family val="2"/>
      </rPr>
      <t>tender data</t>
    </r>
    <r>
      <rPr>
        <sz val="10"/>
        <color theme="1"/>
        <rFont val="Arial"/>
        <family val="2"/>
      </rPr>
      <t>, submit alternative tender offers only if a main tender offer, strictly in accordance with all the requirements of the tender documents, is also submitted as well as a schedule that compares the requirements of the tender documents with the alternative requirements that are proposed.</t>
    </r>
  </si>
  <si>
    <r>
      <t xml:space="preserve">Submit one tender offer only, either as single tendering entity or as a member in a joint venture to provide the whole of the works, services or supply identified in the </t>
    </r>
    <r>
      <rPr>
        <b/>
        <sz val="10"/>
        <color theme="1"/>
        <rFont val="Arial"/>
        <family val="2"/>
      </rPr>
      <t>contract data</t>
    </r>
    <r>
      <rPr>
        <sz val="10"/>
        <color theme="1"/>
        <rFont val="Arial"/>
        <family val="2"/>
      </rPr>
      <t xml:space="preserve"> and described in the </t>
    </r>
    <r>
      <rPr>
        <b/>
        <sz val="10"/>
        <color theme="1"/>
        <rFont val="Arial"/>
        <family val="2"/>
      </rPr>
      <t>scope of works</t>
    </r>
    <r>
      <rPr>
        <sz val="10"/>
        <color theme="1"/>
        <rFont val="Arial"/>
        <family val="2"/>
      </rPr>
      <t xml:space="preserve">, unless stated otherwise in the </t>
    </r>
    <r>
      <rPr>
        <b/>
        <sz val="10"/>
        <color theme="1"/>
        <rFont val="Arial"/>
        <family val="2"/>
      </rPr>
      <t>tender data</t>
    </r>
    <r>
      <rPr>
        <sz val="10"/>
        <color theme="1"/>
        <rFont val="Arial"/>
        <family val="2"/>
      </rPr>
      <t>.</t>
    </r>
  </si>
  <si>
    <r>
      <t>Submit the parts of the tender offer communicated on paper as an original plus the number of copies stated in the</t>
    </r>
    <r>
      <rPr>
        <b/>
        <sz val="10"/>
        <color theme="1"/>
        <rFont val="Arial"/>
        <family val="2"/>
      </rPr>
      <t xml:space="preserve"> tender data</t>
    </r>
    <r>
      <rPr>
        <sz val="10"/>
        <color theme="1"/>
        <rFont val="Arial"/>
        <family val="2"/>
      </rPr>
      <t>, with an English translation of any documentation in a language other than English, and the parts communicated electronically in the same format as they were issued by the employer.</t>
    </r>
  </si>
  <si>
    <r>
      <t xml:space="preserve">Seal the original and each copy of the tender offer as separate packages marking the packages as "ORIGINAL" and "COPY". Each package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</si>
  <si>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Where a two-envelope system is required in terms of the </t>
    </r>
    <r>
      <rPr>
        <b/>
        <sz val="10"/>
        <color theme="1"/>
        <rFont val="Arial"/>
        <family val="2"/>
      </rPr>
      <t>tender data</t>
    </r>
    <r>
      <rPr>
        <sz val="10"/>
        <color theme="1"/>
        <rFont val="Arial"/>
        <family val="2"/>
      </rPr>
      <t xml:space="preserve">, place and seal the returnable documents listed in the tender data in an envelope marked “financial proposal” and place the remaining returnable documents in an envelope marked “technical proposal”. Each envelope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</si>
  <si>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Seal the original tender offer and copy packages together in an outer package that states on the outside only the employer's address and identification details as stated in the </t>
    </r>
    <r>
      <rPr>
        <b/>
        <sz val="10"/>
        <color theme="1"/>
        <rFont val="Arial"/>
        <family val="2"/>
      </rPr>
      <t>tender data</t>
    </r>
    <r>
      <rPr>
        <sz val="10"/>
        <color theme="1"/>
        <rFont val="Arial"/>
        <family val="2"/>
      </rPr>
      <t>.</t>
    </r>
  </si>
  <si>
    <r>
      <t xml:space="preserve">Accept that tender offers submitted by facsimile or e-mail will be rejected by the employer, unless stated otherwise in the </t>
    </r>
    <r>
      <rPr>
        <b/>
        <sz val="10"/>
        <color theme="1"/>
        <rFont val="Arial"/>
        <family val="2"/>
      </rPr>
      <t>tender data</t>
    </r>
    <r>
      <rPr>
        <sz val="10"/>
        <color theme="1"/>
        <rFont val="Arial"/>
        <family val="2"/>
      </rPr>
      <t>.</t>
    </r>
  </si>
  <si>
    <r>
      <t xml:space="preserve">Ensure that the employer receives the tender offer at the address specified in the </t>
    </r>
    <r>
      <rPr>
        <b/>
        <sz val="10"/>
        <color theme="1"/>
        <rFont val="Arial"/>
        <family val="2"/>
      </rPr>
      <t>tender data</t>
    </r>
    <r>
      <rPr>
        <sz val="10"/>
        <color theme="1"/>
        <rFont val="Arial"/>
        <family val="2"/>
      </rPr>
      <t xml:space="preserve"> not later than the closing time stated in the tender data. Accept that proof of posting shall not be accepted as proof of delivery.</t>
    </r>
  </si>
  <si>
    <r>
      <t xml:space="preserve">Accept that, if the employer extends the closing time stated in the </t>
    </r>
    <r>
      <rPr>
        <b/>
        <sz val="10"/>
        <color theme="1"/>
        <rFont val="Arial"/>
        <family val="2"/>
      </rPr>
      <t>tender data</t>
    </r>
    <r>
      <rPr>
        <sz val="10"/>
        <color theme="1"/>
        <rFont val="Arial"/>
        <family val="2"/>
      </rPr>
      <t xml:space="preserve"> for any reason, the requirements of these conditions of tender apply equally to the extended deadline.</t>
    </r>
  </si>
  <si>
    <r>
      <t xml:space="preserve">Hold the tender offer(s) valid for acceptance by the employer at any time during the validity period stated in the </t>
    </r>
    <r>
      <rPr>
        <b/>
        <sz val="10"/>
        <color theme="1"/>
        <rFont val="Arial"/>
        <family val="2"/>
      </rPr>
      <t>tender data</t>
    </r>
    <r>
      <rPr>
        <sz val="10"/>
        <color theme="1"/>
        <rFont val="Arial"/>
        <family val="2"/>
      </rPr>
      <t xml:space="preserve"> after the closing time stated in the </t>
    </r>
    <r>
      <rPr>
        <b/>
        <sz val="10"/>
        <color theme="1"/>
        <rFont val="Arial"/>
        <family val="2"/>
      </rPr>
      <t>tender data</t>
    </r>
    <r>
      <rPr>
        <sz val="10"/>
        <color theme="1"/>
        <rFont val="Arial"/>
        <family val="2"/>
      </rPr>
      <t>.</t>
    </r>
  </si>
  <si>
    <r>
      <t xml:space="preserve">If requested by the employer, consider extending the validity period stated in the </t>
    </r>
    <r>
      <rPr>
        <b/>
        <sz val="10"/>
        <color theme="1"/>
        <rFont val="Arial"/>
        <family val="2"/>
      </rPr>
      <t>tender data</t>
    </r>
    <r>
      <rPr>
        <sz val="10"/>
        <color theme="1"/>
        <rFont val="Arial"/>
        <family val="2"/>
      </rPr>
      <t xml:space="preserve"> for an agreed additional period with or without any conditions attached to such extension.</t>
    </r>
  </si>
  <si>
    <r>
      <t xml:space="preserve">Provide access during working hours to premises for inspections, tests and analysis as provided for in the </t>
    </r>
    <r>
      <rPr>
        <b/>
        <sz val="10"/>
        <color theme="1"/>
        <rFont val="Arial"/>
        <family val="2"/>
      </rPr>
      <t>tender data</t>
    </r>
    <r>
      <rPr>
        <sz val="10"/>
        <color theme="1"/>
        <rFont val="Arial"/>
        <family val="2"/>
      </rPr>
      <t>.</t>
    </r>
  </si>
  <si>
    <r>
      <t xml:space="preserve">If requested, submit for the employer’s acceptance before formation of the contract, all securities, bonds, guarantees, policies and certificates of insurance required in terms of the conditions of contract identified in the </t>
    </r>
    <r>
      <rPr>
        <b/>
        <sz val="10"/>
        <color theme="1"/>
        <rFont val="Arial"/>
        <family val="2"/>
      </rPr>
      <t>contract data</t>
    </r>
    <r>
      <rPr>
        <sz val="10"/>
        <color theme="1"/>
        <rFont val="Arial"/>
        <family val="2"/>
      </rPr>
      <t>.</t>
    </r>
  </si>
  <si>
    <r>
      <t xml:space="preserve">If so instructed by the employer, return all retained tender documents within 28 days after the expiry of the validity period stated in the </t>
    </r>
    <r>
      <rPr>
        <b/>
        <sz val="10"/>
        <color theme="1"/>
        <rFont val="Arial"/>
        <family val="2"/>
      </rPr>
      <t>tender data</t>
    </r>
    <r>
      <rPr>
        <sz val="10"/>
        <color theme="1"/>
        <rFont val="Arial"/>
        <family val="2"/>
      </rPr>
      <t>.</t>
    </r>
  </si>
  <si>
    <r>
      <t xml:space="preserve">Include in the tender submission or provide the employer with any certificates as stated in the </t>
    </r>
    <r>
      <rPr>
        <b/>
        <sz val="10"/>
        <color theme="1"/>
        <rFont val="Arial"/>
        <family val="2"/>
      </rPr>
      <t>tender data</t>
    </r>
    <r>
      <rPr>
        <sz val="10"/>
        <color theme="1"/>
        <rFont val="Arial"/>
        <family val="2"/>
      </rPr>
      <t>.</t>
    </r>
  </si>
  <si>
    <r>
      <t xml:space="preserve">Return tender offers received after the closing time stated in the </t>
    </r>
    <r>
      <rPr>
        <b/>
        <sz val="10"/>
        <color theme="1"/>
        <rFont val="Arial"/>
        <family val="2"/>
      </rPr>
      <t>tender data</t>
    </r>
    <r>
      <rPr>
        <sz val="10"/>
        <color theme="1"/>
        <rFont val="Arial"/>
        <family val="2"/>
      </rPr>
      <t>, unopened, (unless it is necessary to open a tender submission to obtain a forwarding address), to the tenderer concerned.</t>
    </r>
  </si>
  <si>
    <r>
      <t xml:space="preserve">Where stated in the tender data that a two-envelope system is to be followed, open only the technical proposal of valid tenders in the presence of tenderer's’ agents who choose to attend at the time and place stated in the </t>
    </r>
    <r>
      <rPr>
        <b/>
        <sz val="10"/>
        <color theme="1"/>
        <rFont val="Arial"/>
        <family val="2"/>
      </rPr>
      <t>tender data</t>
    </r>
    <r>
      <rPr>
        <sz val="10"/>
        <color theme="1"/>
        <rFont val="Arial"/>
        <family val="2"/>
      </rPr>
      <t xml:space="preserve"> and announce the name of each tenderer whose technical proposal is opened.</t>
    </r>
  </si>
  <si>
    <t>1. * Delete which is not applicable.
2. NB. This resolution / Power of Attorney must be signed by all the
    Directors / Members / Partners of the Legal Quoting Enterprise
    authorising the Representative to make this Offer.
3. Should the number of  Directors / Members/Partners exceed the 
    space available above, additional names and signatures must 
    be supplied on a separate page. 
4. In the case of the Quoting Enterprise being a Close Corporation,
   a certified copy of the Founding Statement of such corporation 
   must be attached to this Quote.</t>
  </si>
  <si>
    <t>I agree that my failure to complete and execute this declaration to the satisfaction of the Client will mean that I am unable to comply with the requirements of the Occupational Health and Safety Act, Act 85 of 1993 and the Construction Regulations of February 2014, and accept that my tender will be rejected.</t>
  </si>
  <si>
    <t>Signature of authorised representative of Quoter</t>
  </si>
  <si>
    <t>Departmental Stamp:</t>
  </si>
  <si>
    <t>I accept full responsibility for the proper execution and fulfilment of all obligations and conditions devolving on me under this agreement as the principal liable for the due fulfilment of this contract.</t>
  </si>
  <si>
    <t>See paragraph 5.3 of C3.2 Specification For HIV\Aids Awareness - penalty of 0.04% of Contract Sum.</t>
  </si>
  <si>
    <t>Note: In the event that the contractor fails to satisfy the requirements of this specification, the Employer (Head: Works) may apply any of the sanctions provided for in the contract. Sanctions may include the application of a financial penalty of .04% of the Contract Sum.</t>
  </si>
  <si>
    <t>Use Labour-Intensive Construction Methods to Construct and Maintain Roads and Storm water Drainage</t>
  </si>
  <si>
    <t>Site Agent /Manager (i.e. the contractor's most senior representative that is resident on the site)</t>
  </si>
  <si>
    <t>storm water drainage</t>
  </si>
  <si>
    <t>2) A dynamic cone penetrometer is an instrument used to measure the in-situ shear resistance of a soil comprising a drop weight of approximately 10 kg which falls through a height of 400mm and drives a cone having a maximum diameter of 20mm (cone angle of. 60 degrees with respect to the horizontal) into the material being used.</t>
  </si>
  <si>
    <t>Reference No</t>
  </si>
  <si>
    <t>Profile ID</t>
  </si>
  <si>
    <t>Project Name</t>
  </si>
  <si>
    <t>Project Details</t>
  </si>
  <si>
    <t>Project Reference Number</t>
  </si>
  <si>
    <t>Project description</t>
  </si>
  <si>
    <t>Project Start Date</t>
  </si>
  <si>
    <t>Project End Date</t>
  </si>
  <si>
    <t xml:space="preserve">Estimated Budget </t>
  </si>
  <si>
    <t>Project Location</t>
  </si>
  <si>
    <t>Province</t>
  </si>
  <si>
    <t>District/Metro Municipality</t>
  </si>
  <si>
    <t>Local Municipality/Metro Region</t>
  </si>
  <si>
    <t>Latitude (in decimal format)</t>
  </si>
  <si>
    <t>Longitude (in decimal format)</t>
  </si>
  <si>
    <t>Public Body Details</t>
  </si>
  <si>
    <t>Public body sphere</t>
  </si>
  <si>
    <t>Reporting public body that is the project owner (and will report on the project)</t>
  </si>
  <si>
    <t>Implementing public body type</t>
  </si>
  <si>
    <t>Public body that will implement the project</t>
  </si>
  <si>
    <t>IDP reference number allocated to the project</t>
  </si>
  <si>
    <t>EPWP Details</t>
  </si>
  <si>
    <t>EPWP Sector</t>
  </si>
  <si>
    <t>EPWP Program</t>
  </si>
  <si>
    <t xml:space="preserve">EPWP Sub programme </t>
  </si>
  <si>
    <t>Budget Amount</t>
  </si>
  <si>
    <t>April 2014/March 2015</t>
  </si>
  <si>
    <t>April 2015/March 2016</t>
  </si>
  <si>
    <t>Total Budget Amount</t>
  </si>
  <si>
    <t>Wages</t>
  </si>
  <si>
    <t>UIF</t>
  </si>
  <si>
    <t>COIDA</t>
  </si>
  <si>
    <t>Administration</t>
  </si>
  <si>
    <t>Equipment and materials</t>
  </si>
  <si>
    <t>Describe other</t>
  </si>
  <si>
    <t>Outputs and Training</t>
  </si>
  <si>
    <t xml:space="preserve">Output </t>
  </si>
  <si>
    <t>Despription</t>
  </si>
  <si>
    <t>Target Quantity</t>
  </si>
  <si>
    <t>Number of persons to be trained</t>
  </si>
  <si>
    <t>Contact person</t>
  </si>
  <si>
    <t>Title</t>
  </si>
  <si>
    <t>Initials</t>
  </si>
  <si>
    <t>First Name</t>
  </si>
  <si>
    <t>Surname</t>
  </si>
  <si>
    <t>Email</t>
  </si>
  <si>
    <t>Tel (Office)</t>
  </si>
  <si>
    <t>Fax Number</t>
  </si>
  <si>
    <t>Cell Number</t>
  </si>
  <si>
    <t>Physical Address 1</t>
  </si>
  <si>
    <t>Physical Address 2</t>
  </si>
  <si>
    <t>Physical Address 3</t>
  </si>
  <si>
    <t>Physical Address 4</t>
  </si>
  <si>
    <t>Postal Address 1</t>
  </si>
  <si>
    <t>Postal Address 2</t>
  </si>
  <si>
    <t>Postal Address 3</t>
  </si>
  <si>
    <t>Postal Address 4</t>
  </si>
  <si>
    <t>KZN PUBLIC WORKS</t>
  </si>
  <si>
    <t xml:space="preserve">Monthly Data collection  for LOCAL Labour </t>
  </si>
  <si>
    <t>Name of Contractor:</t>
  </si>
  <si>
    <t>Project location name (area):________________________</t>
  </si>
  <si>
    <t>Name of Project:</t>
  </si>
  <si>
    <t>Reporting month:_______________</t>
  </si>
  <si>
    <t>Project location (Ward No.):_________________</t>
  </si>
  <si>
    <t>Beneficiary Details</t>
  </si>
  <si>
    <t>Experience/Literacy</t>
  </si>
  <si>
    <t>Location Details</t>
  </si>
  <si>
    <t>Household Details</t>
  </si>
  <si>
    <t>Initial</t>
  </si>
  <si>
    <t>ID number</t>
  </si>
  <si>
    <t>D.O.B</t>
  </si>
  <si>
    <t>Gender F/M</t>
  </si>
  <si>
    <t>Disability Y/N</t>
  </si>
  <si>
    <t>Start Date on the current month</t>
  </si>
  <si>
    <t>End Date on the current month</t>
  </si>
  <si>
    <t>Total days worked</t>
  </si>
  <si>
    <t>Job description</t>
  </si>
  <si>
    <t>Registered on UIF
(Y/N)</t>
  </si>
  <si>
    <t>Registered with COIDA
(Y/N)</t>
  </si>
  <si>
    <t>Are you receiving any Gov grant?
(Y/N)</t>
  </si>
  <si>
    <t>1st Language</t>
  </si>
  <si>
    <t>Other Language 1</t>
  </si>
  <si>
    <t>Other Language 2</t>
  </si>
  <si>
    <t>Education Level  
(See Codes below)</t>
  </si>
  <si>
    <t>Highest Level of Education</t>
  </si>
  <si>
    <t>Nationality</t>
  </si>
  <si>
    <t>No. of people in Household</t>
  </si>
  <si>
    <t>No. of Dependants in Household</t>
  </si>
  <si>
    <t>No. of Children 
attending school</t>
  </si>
  <si>
    <t xml:space="preserve">  </t>
  </si>
  <si>
    <r>
      <t>·</t>
    </r>
    <r>
      <rPr>
        <sz val="10"/>
        <rFont val="Times New Roman"/>
        <family val="1"/>
      </rPr>
      <t xml:space="preserve">      </t>
    </r>
    <r>
      <rPr>
        <sz val="10"/>
        <rFont val="Arial Narrow"/>
        <family val="2"/>
      </rPr>
      <t>Education Levels – use the codes (1,2,3) on the excel spreadsheet</t>
    </r>
  </si>
  <si>
    <r>
      <t>o      </t>
    </r>
    <r>
      <rPr>
        <b/>
        <sz val="10"/>
        <rFont val="Arial"/>
        <family val="2"/>
      </rPr>
      <t xml:space="preserve"> (1)</t>
    </r>
    <r>
      <rPr>
        <sz val="10"/>
        <rFont val="Arial"/>
        <family val="2"/>
      </rPr>
      <t xml:space="preserve"> Unknown </t>
    </r>
  </si>
  <si>
    <r>
      <rPr>
        <b/>
        <sz val="10"/>
        <color indexed="8"/>
        <rFont val="Arial"/>
        <family val="2"/>
      </rPr>
      <t>(3)</t>
    </r>
    <r>
      <rPr>
        <sz val="10"/>
        <color indexed="8"/>
        <rFont val="Arial"/>
        <family val="2"/>
      </rPr>
      <t xml:space="preserve"> Grade 1-3 (Sub A – Std 1)</t>
    </r>
  </si>
  <si>
    <r>
      <rPr>
        <b/>
        <sz val="10"/>
        <rFont val="Arial"/>
        <family val="2"/>
      </rPr>
      <t xml:space="preserve">(5) </t>
    </r>
    <r>
      <rPr>
        <sz val="10"/>
        <rFont val="Arial"/>
        <family val="2"/>
      </rPr>
      <t>Grade 5-6 (Std 3-4) ABET 2</t>
    </r>
  </si>
  <si>
    <r>
      <rPr>
        <b/>
        <sz val="10"/>
        <rFont val="Arial"/>
        <family val="2"/>
      </rPr>
      <t>(7)</t>
    </r>
    <r>
      <rPr>
        <sz val="10"/>
        <rFont val="Arial"/>
        <family val="2"/>
      </rPr>
      <t xml:space="preserve"> Grade 9 (Std 7) ABET 4</t>
    </r>
  </si>
  <si>
    <r>
      <rPr>
        <b/>
        <sz val="10"/>
        <rFont val="Arial"/>
        <family val="2"/>
      </rPr>
      <t>(9)</t>
    </r>
    <r>
      <rPr>
        <sz val="10"/>
        <rFont val="Arial"/>
        <family val="2"/>
      </rPr>
      <t xml:space="preserve"> Grade 12 (Std 10)</t>
    </r>
  </si>
  <si>
    <r>
      <t>o     </t>
    </r>
    <r>
      <rPr>
        <b/>
        <sz val="10"/>
        <rFont val="Arial"/>
        <family val="2"/>
      </rPr>
      <t xml:space="preserve">  (2) </t>
    </r>
    <r>
      <rPr>
        <sz val="10"/>
        <rFont val="Arial"/>
        <family val="2"/>
      </rPr>
      <t>No Schooling</t>
    </r>
  </si>
  <si>
    <r>
      <rPr>
        <b/>
        <sz val="10"/>
        <rFont val="Arial"/>
        <family val="2"/>
      </rPr>
      <t>(4)</t>
    </r>
    <r>
      <rPr>
        <sz val="10"/>
        <rFont val="Arial"/>
        <family val="2"/>
      </rPr>
      <t xml:space="preserve"> Grade 4 (Std 2) ABET 1</t>
    </r>
  </si>
  <si>
    <r>
      <rPr>
        <b/>
        <sz val="10"/>
        <rFont val="Arial"/>
        <family val="2"/>
      </rPr>
      <t>(6)</t>
    </r>
    <r>
      <rPr>
        <sz val="10"/>
        <rFont val="Arial"/>
        <family val="2"/>
      </rPr>
      <t xml:space="preserve"> Grade 7-8 (Std 5-6) ABET 3</t>
    </r>
  </si>
  <si>
    <r>
      <rPr>
        <b/>
        <sz val="10"/>
        <rFont val="Arial"/>
        <family val="2"/>
      </rPr>
      <t xml:space="preserve">(8) </t>
    </r>
    <r>
      <rPr>
        <sz val="10"/>
        <rFont val="Arial"/>
        <family val="2"/>
      </rPr>
      <t xml:space="preserve">Grade 10-11 (Std 8-9) </t>
    </r>
  </si>
  <si>
    <r>
      <rPr>
        <b/>
        <sz val="10"/>
        <rFont val="Arial"/>
        <family val="2"/>
      </rPr>
      <t>(10)</t>
    </r>
    <r>
      <rPr>
        <sz val="10"/>
        <rFont val="Arial"/>
        <family val="2"/>
      </rPr>
      <t xml:space="preserve"> Post Matric</t>
    </r>
  </si>
  <si>
    <t>Contractor sign:__________________________________</t>
  </si>
  <si>
    <t>DPW Official/Consultant sign:__________________________________</t>
  </si>
  <si>
    <t>EPWP Official sign:_______________________________________</t>
  </si>
  <si>
    <t>Designation:_____________________________________</t>
  </si>
  <si>
    <t>Designation:________________________________________</t>
  </si>
  <si>
    <t>Designation:_____________________________________________</t>
  </si>
  <si>
    <t>Date:____________________________________________</t>
  </si>
  <si>
    <t>Date:_______________________________________________</t>
  </si>
  <si>
    <t>Date:___________________________________________________</t>
  </si>
  <si>
    <t>Contact no:_______________________________________</t>
  </si>
  <si>
    <t>Contact no:__________________________________________</t>
  </si>
  <si>
    <t>Contact no:______________________________________________</t>
  </si>
  <si>
    <t>Worker payment capture form for LOCAL Labour</t>
  </si>
  <si>
    <t>Reporting month:</t>
  </si>
  <si>
    <t>Payment Upload</t>
  </si>
  <si>
    <t>No.</t>
  </si>
  <si>
    <t>Identity No.</t>
  </si>
  <si>
    <t>Job Description</t>
  </si>
  <si>
    <t>Daily Wage Rate</t>
  </si>
  <si>
    <t>Total Paid Days</t>
  </si>
  <si>
    <t>Total Amount Paid</t>
  </si>
  <si>
    <t>Total days Worked Days</t>
  </si>
  <si>
    <t>Contractor sign:___________________________</t>
  </si>
  <si>
    <t>DPW Official/Consultant sign:___________________________</t>
  </si>
  <si>
    <t>EPWP Official sign:______________________</t>
  </si>
  <si>
    <t>Designation:___________________________</t>
  </si>
  <si>
    <t>Designation:____________________________</t>
  </si>
  <si>
    <t>Date:__________________________________</t>
  </si>
  <si>
    <t>Contact no:___________________________</t>
  </si>
  <si>
    <t>Contact no:_____________________________</t>
  </si>
  <si>
    <t>Worker Training  capture form for LOCAL Labour</t>
  </si>
  <si>
    <t>ID No.</t>
  </si>
  <si>
    <t>Course Name</t>
  </si>
  <si>
    <t>Was training Accredited or Non - accredited by a relevant SETA</t>
  </si>
  <si>
    <t>Start date on current month</t>
  </si>
  <si>
    <t>End date on current month</t>
  </si>
  <si>
    <t>Training Days Paid</t>
  </si>
  <si>
    <t>Training Days Not Paid</t>
  </si>
  <si>
    <t>Total Number of Training Days</t>
  </si>
  <si>
    <t>Cost per trainee</t>
  </si>
  <si>
    <t>Is training complete or on - going</t>
  </si>
  <si>
    <t>Name of Training Provider</t>
  </si>
  <si>
    <t>Designation:</t>
  </si>
  <si>
    <t>Location</t>
  </si>
  <si>
    <t>Locality Name</t>
  </si>
  <si>
    <t>Municipality</t>
  </si>
  <si>
    <t>Subplace</t>
  </si>
  <si>
    <t>Ward</t>
  </si>
  <si>
    <t>Government Facility</t>
  </si>
  <si>
    <t>Latitude</t>
  </si>
  <si>
    <t>Longitude</t>
  </si>
  <si>
    <t>Physical Address/Location</t>
  </si>
  <si>
    <t xml:space="preserve">The Attendance Register for on-site Workers </t>
  </si>
  <si>
    <t xml:space="preserve">Reporting month: </t>
  </si>
  <si>
    <t xml:space="preserve">Cell No: </t>
  </si>
  <si>
    <t xml:space="preserve">Surname:          </t>
  </si>
  <si>
    <t xml:space="preserve"> First Name:</t>
  </si>
  <si>
    <t>Project Name:</t>
  </si>
  <si>
    <t xml:space="preserve">IDENTITY NUMBER: </t>
  </si>
  <si>
    <t xml:space="preserve">Day </t>
  </si>
  <si>
    <t xml:space="preserve">Date </t>
  </si>
  <si>
    <t xml:space="preserve">Time In </t>
  </si>
  <si>
    <t>Time Out</t>
  </si>
  <si>
    <t>Report On Any Formal Training Provided In The Reporting Month</t>
  </si>
  <si>
    <t>WEEK 1</t>
  </si>
  <si>
    <t>MONDAY</t>
  </si>
  <si>
    <t>TUESDAY</t>
  </si>
  <si>
    <t>WEDNESDAY</t>
  </si>
  <si>
    <t>THURSDAY</t>
  </si>
  <si>
    <t>FRIDAY</t>
  </si>
  <si>
    <t xml:space="preserve">WEEK 2 </t>
  </si>
  <si>
    <t>WEEK 3</t>
  </si>
  <si>
    <t>WEEK 4</t>
  </si>
  <si>
    <t>Total Days worked</t>
  </si>
  <si>
    <t>(Insert Your Company Logo)</t>
  </si>
  <si>
    <t>EMPLOYMENT AGREEMENT</t>
  </si>
  <si>
    <t>BETWEEN</t>
  </si>
  <si>
    <t>PARTIES</t>
  </si>
  <si>
    <t>The Parties to this Agreement are -</t>
  </si>
  <si>
    <t xml:space="preserve">1.1. </t>
  </si>
  <si>
    <t xml:space="preserve">Contractor:  </t>
  </si>
  <si>
    <t>herein represented by:</t>
  </si>
  <si>
    <t xml:space="preserve">duly authorised thereto </t>
  </si>
  <si>
    <t>And</t>
  </si>
  <si>
    <t xml:space="preserve">1.2. </t>
  </si>
  <si>
    <t>[worker's name]</t>
  </si>
  <si>
    <t>DEFINITIONS AND INTERPRETATION</t>
  </si>
  <si>
    <t xml:space="preserve">    </t>
  </si>
  <si>
    <t>2.1.</t>
  </si>
  <si>
    <t>In this Agreement and any Annexure thereto, unless inconsistent with or otherwise indicated by the context-</t>
  </si>
  <si>
    <t xml:space="preserve">“Agreement” </t>
  </si>
  <si>
    <t>means the contents of this Agreement.</t>
  </si>
  <si>
    <t>“Company”</t>
  </si>
  <si>
    <t>means the company that employs the worker</t>
  </si>
  <si>
    <t>“Department”</t>
  </si>
  <si>
    <t>means the Department of Public Works</t>
  </si>
  <si>
    <t>“Worker”</t>
  </si>
  <si>
    <t>is a person that performs a specific or necessary task or who completes tasks in a certain way</t>
  </si>
  <si>
    <t xml:space="preserve">“EPWP” </t>
  </si>
  <si>
    <t>The Expanded Public Works Programme is a government programme aimed at the alleviation of poverty and unemployment. The programme ensures the full engagement on Labour Intensive Methods of Construction (LIC) to contractors for skills development. The EPWP focuses at reducing unemployment by increasing economic growth by means of improving skills levels through education and training and improving the enabling environment for the industry to flourish.</t>
  </si>
  <si>
    <t>PURPOSE</t>
  </si>
  <si>
    <t>The purpose of this agreement is to:-</t>
  </si>
  <si>
    <t>Ensure that the agreement is binding to both the Worker and the Employer.</t>
  </si>
  <si>
    <t>TERMS AND CONDITIONS</t>
  </si>
  <si>
    <t>◦</t>
  </si>
  <si>
    <t>The worker will have no entitlement to the benefits of a full time employee, namely;</t>
  </si>
  <si>
    <t>The worker should not have the expectation that this contract will be renewed or extended.</t>
  </si>
  <si>
    <t>The worker will be subject to all laws, rules, policies, codes and procedures applicable to the;</t>
  </si>
  <si>
    <t>The worker must meet the standards and requirements of the contractor</t>
  </si>
  <si>
    <t>The worker must render his/her services during normal working hours of minimum of forty to fifty five hours in any week; which comprise of an eight-hour working day in a five-day week.</t>
  </si>
  <si>
    <t>REMUNERATION</t>
  </si>
  <si>
    <t xml:space="preserve">ROLES AND RESPONSIBILITIES </t>
  </si>
  <si>
    <t xml:space="preserve">6.1            </t>
  </si>
  <si>
    <t>Employer / Worker</t>
  </si>
  <si>
    <t xml:space="preserve">Work for ________________________ in terms of the period as specified in the employment agreement contract. </t>
  </si>
  <si>
    <t>Be available for and participate in all learning and work experience required by the company.</t>
  </si>
  <si>
    <t>Comply with workplace policies and procedures.</t>
  </si>
  <si>
    <t>Complete any attendance or any written assessment tools supplied by the contractor to record relevant workplace experience.</t>
  </si>
  <si>
    <t>Demonstrate willingness to grow and learn through work experience.</t>
  </si>
  <si>
    <t xml:space="preserve">Provide the following documentation to the employer, </t>
  </si>
  <si>
    <t>▪</t>
  </si>
  <si>
    <t>Certified  identity document not longer than 3 months</t>
  </si>
  <si>
    <t>ID size photos</t>
  </si>
  <si>
    <t>Sign employment contract</t>
  </si>
  <si>
    <t xml:space="preserve">6.2            </t>
  </si>
  <si>
    <t>Employ the worker for a period specified in the agreement.</t>
  </si>
  <si>
    <t xml:space="preserve">Provide the worker with appropriate work based experience in the work environment. </t>
  </si>
  <si>
    <t>Facilitate payments of wages / stipends.</t>
  </si>
  <si>
    <t>Keep accurate records of workers.</t>
  </si>
  <si>
    <t>Where a worker/  learner is disabled, the employer will have to provide in the additional needs e.g. special materials, learning aids and in some cases physical or professional support (such aids remain the property of the employer).</t>
  </si>
  <si>
    <t xml:space="preserve">Keep up to date records of learning and discuss progress with the intern on a regular basis.  </t>
  </si>
  <si>
    <t xml:space="preserve">Apply fair disciplinary, grievance and dispute resolution procedures to the worker. </t>
  </si>
  <si>
    <t>Prepare an orientation/ induction course to introduce worker/ learner to the workplace and specific workplace requirements.</t>
  </si>
  <si>
    <t>Ensure the daily attendance register is signed by the worker.</t>
  </si>
  <si>
    <t>7.   DURATION.</t>
  </si>
  <si>
    <t>This agreement commences on:</t>
  </si>
  <si>
    <t xml:space="preserve">and </t>
  </si>
  <si>
    <t>expires on:</t>
  </si>
  <si>
    <t>8.    BREACH.</t>
  </si>
  <si>
    <t xml:space="preserve">If either party commits any breach of the terms of this contract (and fails to rectify it within 30 days of receipt of a written notice calling it to do so, then) the other party shall be entitled to terminate the contract or to claim specific performance without prejudice to any of its other legal rights, including its rights to claim damages. </t>
  </si>
  <si>
    <t>CONDITIONS OF EMPLOYMENT</t>
  </si>
  <si>
    <t>9.1.</t>
  </si>
  <si>
    <t xml:space="preserve">Meal Breaks </t>
  </si>
  <si>
    <t>9.1.1</t>
  </si>
  <si>
    <t xml:space="preserve">A worker may not work for more than five hours without taking a meal break of at least thirty minutes duration. </t>
  </si>
  <si>
    <t>9.1.2</t>
  </si>
  <si>
    <t xml:space="preserve">An employer and worker may agree on longer meal breaks. </t>
  </si>
  <si>
    <t>9.1.3</t>
  </si>
  <si>
    <t xml:space="preserve"> 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 </t>
  </si>
  <si>
    <t>9.1.4</t>
  </si>
  <si>
    <t xml:space="preserve">A worker is not entitled to payment for the period of a meal break. However, a worker who is paid on the basis of time worked must be paid if the worker is required to work or to be available for work during the meal break. </t>
  </si>
  <si>
    <t xml:space="preserve">9.2. </t>
  </si>
  <si>
    <t>Special Conditions for Security Guards (Only applicable to security Guards)</t>
  </si>
  <si>
    <t>9.2.1</t>
  </si>
  <si>
    <t xml:space="preserve">A security guard may work up to 55 hours per week and up to eleven hours per day. </t>
  </si>
  <si>
    <t>9.2.2</t>
  </si>
  <si>
    <t>A security guard who works more than ten hours per day must have a meal break of at least one hour or two breaks of at least 30 minutes each.</t>
  </si>
  <si>
    <t>9.3.</t>
  </si>
  <si>
    <t xml:space="preserve">Weekly Rest Period </t>
  </si>
  <si>
    <t xml:space="preserve">Every worker must have two days off every week. A worker may only work on their day off to perform work which must be done without delay and cannot be performed by workers during their ordinary hours of work ("emergency work''). </t>
  </si>
  <si>
    <t xml:space="preserve">9.4. </t>
  </si>
  <si>
    <t xml:space="preserve">Work on Sundays and Public Holidays </t>
  </si>
  <si>
    <t>9.4.1</t>
  </si>
  <si>
    <t xml:space="preserve">A worker may only work on a Sunday or public holiday to perform emergency or security work. </t>
  </si>
  <si>
    <t>9.4.2</t>
  </si>
  <si>
    <t xml:space="preserve">Work on Sundays is paid at the ordinary rate of pay. </t>
  </si>
  <si>
    <t>9.4.3</t>
  </si>
  <si>
    <t>A task-rated worker who works on a public holiday must be paid;</t>
  </si>
  <si>
    <t xml:space="preserve">the worker's daily task rate, if the worker works for less than four hours; </t>
  </si>
  <si>
    <t xml:space="preserve">double the worker's daily task rate, if the worker works for more than four hours. </t>
  </si>
  <si>
    <t xml:space="preserve">9.4.4 </t>
  </si>
  <si>
    <t xml:space="preserve">A time-rated worker who works on a public holiday must be paid </t>
  </si>
  <si>
    <t>the worker's daily rate of pay, if the worker works for less than four hours on the public holiday;</t>
  </si>
  <si>
    <t xml:space="preserve">double the worker's daily rate of pay, if the worker works for more than four hours on the public holiday. </t>
  </si>
  <si>
    <t xml:space="preserve">Sick leave </t>
  </si>
  <si>
    <t xml:space="preserve">9.5.1 </t>
  </si>
  <si>
    <t xml:space="preserve">Only workers who work more than 24 hours per month have the right to claim sick-pay in terms of this clause. </t>
  </si>
  <si>
    <t xml:space="preserve">9.5.2 </t>
  </si>
  <si>
    <t xml:space="preserve">A worker who is unable to work on account of illness or injury is entitled to claim one day's paid sick leave for every full month that the worker has worked in terms of a contract. </t>
  </si>
  <si>
    <t xml:space="preserve">9.5.3 </t>
  </si>
  <si>
    <t xml:space="preserve">9.5.4 </t>
  </si>
  <si>
    <t xml:space="preserve">Accumulated sick-leave may not be transferred from one contract to another contract. </t>
  </si>
  <si>
    <t xml:space="preserve">9.5.5 </t>
  </si>
  <si>
    <t xml:space="preserve">An employer must pay a task-rated worker the worker's daily task rate for a day's sick leave. </t>
  </si>
  <si>
    <t xml:space="preserve">9.5.6 </t>
  </si>
  <si>
    <t xml:space="preserve">An employer must pay a time-rated worker the worker's daily rate of pay for a day's sick leave. </t>
  </si>
  <si>
    <t xml:space="preserve">9.5.7 </t>
  </si>
  <si>
    <t xml:space="preserve">An employer must pay a worker sick pay on the worker's usual payday. </t>
  </si>
  <si>
    <t>9.5.8</t>
  </si>
  <si>
    <t>Before paying sick-pay, an employer may require a worker to produce a certificate stating that the worker was unable to work on account of sickness or injury if the worker is</t>
  </si>
  <si>
    <t xml:space="preserve">absent from work for more than two consecutive days; or </t>
  </si>
  <si>
    <t xml:space="preserve">absent from work on more than two occasions in any eight-week period. </t>
  </si>
  <si>
    <t xml:space="preserve">9.5.9 </t>
  </si>
  <si>
    <t xml:space="preserve">A medical certificate must be issued and signed by a medical practitioner, a qualified nurse or a clinic staff member authorised to issue medical certificates indicating the duration and reason for incapacity. </t>
  </si>
  <si>
    <t xml:space="preserve">9.5.10 </t>
  </si>
  <si>
    <t xml:space="preserve">A worker is not entitled to paid sick-leave for a work-related injury or occupational disease for which the worker can claim compensation under the Compensation for Occupational Injuries and Diseases Act. </t>
  </si>
  <si>
    <t xml:space="preserve">9.6. </t>
  </si>
  <si>
    <t xml:space="preserve">Maternity Leave </t>
  </si>
  <si>
    <t xml:space="preserve">9.6.1 </t>
  </si>
  <si>
    <t xml:space="preserve">9.6.2 </t>
  </si>
  <si>
    <t xml:space="preserve">A worker is not entitled to any payment or employment-related benefits during maternity leave. </t>
  </si>
  <si>
    <t xml:space="preserve">9.6.3 </t>
  </si>
  <si>
    <t xml:space="preserve">A worker must give her employer reasonable notice of when she will start maternity leave and when she will return to work. </t>
  </si>
  <si>
    <t xml:space="preserve">9.6.4 </t>
  </si>
  <si>
    <t xml:space="preserve">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 </t>
  </si>
  <si>
    <t xml:space="preserve">9.6.5 </t>
  </si>
  <si>
    <t>A worker may begin maternity leave as follows;</t>
  </si>
  <si>
    <t xml:space="preserve">four weeks before the expected date of birth; or </t>
  </si>
  <si>
    <t xml:space="preserve">on an earlier date </t>
  </si>
  <si>
    <t xml:space="preserve">(i) if a medical practitioner, midwife or certified nurse certifies that it is necessary for the health of the worker or that of her unborn child; or </t>
  </si>
  <si>
    <t xml:space="preserve">(ii) if agreed to between employer and worker; or </t>
  </si>
  <si>
    <t xml:space="preserve">on a later date, if a medical practitioner, midwife or certified nurse has certified that the worker is able to continue to work without endangering her health. </t>
  </si>
  <si>
    <t xml:space="preserve">A worker who has a miscarriage during the third trimester of pregnancy or bears a stillborn child may take maternity leave for up to six weeks after the miscarriage or stillbirth. </t>
  </si>
  <si>
    <t xml:space="preserve">9.7. </t>
  </si>
  <si>
    <t xml:space="preserve">Family responsibility leave </t>
  </si>
  <si>
    <t xml:space="preserve">9.7.1 </t>
  </si>
  <si>
    <t xml:space="preserve">Workers, who work for at least four days per week, are entitled to three days paid family responsibility leave each year in the following circumstances; </t>
  </si>
  <si>
    <t xml:space="preserve">when the employee's child is born; </t>
  </si>
  <si>
    <t xml:space="preserve">when the employee's child is sick; </t>
  </si>
  <si>
    <t xml:space="preserve">in the event of a death of </t>
  </si>
  <si>
    <t xml:space="preserve">(i) the employee's spouse or life partner; </t>
  </si>
  <si>
    <t xml:space="preserve">(ii) the employee's parent, adoptive parent, grandparent, child, adopted child, grandchild or sibling. </t>
  </si>
  <si>
    <t xml:space="preserve">9.8. </t>
  </si>
  <si>
    <t xml:space="preserve">Keeping Records </t>
  </si>
  <si>
    <t xml:space="preserve">9.8.1 </t>
  </si>
  <si>
    <t xml:space="preserve">Every employer must keep a written record on site for the duration of the project and three (3) year after completion records should consists of at least the following; </t>
  </si>
  <si>
    <t xml:space="preserve">the worker's name and position; </t>
  </si>
  <si>
    <t xml:space="preserve">copy of an acceptable worker identification </t>
  </si>
  <si>
    <t xml:space="preserve">in the case of a task-rated worker  the number of tasks completed by the worker; </t>
  </si>
  <si>
    <t xml:space="preserve">in the case of a time-rated worker, the time worked by the worker; </t>
  </si>
  <si>
    <t xml:space="preserve">(e) </t>
  </si>
  <si>
    <t>payments made to each worker in a form of Proof of Payment, Payroll registers and the acknowledgement of payment receipt signed by the worker.</t>
  </si>
  <si>
    <t xml:space="preserve">9.8.2 </t>
  </si>
  <si>
    <t xml:space="preserve">9.9. </t>
  </si>
  <si>
    <t xml:space="preserve">Payment </t>
  </si>
  <si>
    <t xml:space="preserve">9.9.1 </t>
  </si>
  <si>
    <t xml:space="preserve">An employer must pay all wages at least monthly in cash or by cheque or into a bank account. </t>
  </si>
  <si>
    <t xml:space="preserve">9.9.2 </t>
  </si>
  <si>
    <t>A worker may not be paid less than the Ministerial Determination wage rate.</t>
  </si>
  <si>
    <t xml:space="preserve">9.9.3 </t>
  </si>
  <si>
    <t xml:space="preserve">A task-rated worker will only be paid for tasks that have been completed. </t>
  </si>
  <si>
    <t xml:space="preserve">9.9.4 </t>
  </si>
  <si>
    <t xml:space="preserve">An employer must pay a task-rated worker within five weeks of the work being completed and the work having been approved by the manager or the contractor having submitted an invoice to the employer. </t>
  </si>
  <si>
    <t xml:space="preserve">9.9.5 </t>
  </si>
  <si>
    <t xml:space="preserve">A time-rated worker will be paid at the end of each month. </t>
  </si>
  <si>
    <t xml:space="preserve">9.9.6 </t>
  </si>
  <si>
    <t xml:space="preserve">Payment must be made in cash, by cheque or by direct deposit into a bank account designated by the worker. </t>
  </si>
  <si>
    <t xml:space="preserve">9.9.7 </t>
  </si>
  <si>
    <t>Payment in cash or by cheque must take place</t>
  </si>
  <si>
    <t xml:space="preserve">at the workplace or at a place agreed to by the worker; </t>
  </si>
  <si>
    <t xml:space="preserve">during the worker's working hours or within fifteen minutes of the start or finish of work; </t>
  </si>
  <si>
    <t xml:space="preserve">in a sealed envelope which becomes the property of the worker. </t>
  </si>
  <si>
    <t xml:space="preserve">9.9.8 </t>
  </si>
  <si>
    <t xml:space="preserve">An employer must give a worker the following information in writing </t>
  </si>
  <si>
    <t xml:space="preserve">the period for which payment is made; </t>
  </si>
  <si>
    <t xml:space="preserve">the numbers of tasks completed or hours worked; </t>
  </si>
  <si>
    <t xml:space="preserve">the worker's earnings; </t>
  </si>
  <si>
    <t xml:space="preserve">any money deducted from the payment; </t>
  </si>
  <si>
    <t xml:space="preserve">the actual amount paid to the worker. </t>
  </si>
  <si>
    <t xml:space="preserve">9.9.9 </t>
  </si>
  <si>
    <t xml:space="preserve">If the worker is paid in cash or by cheque, this information must be recorded on the envelope and the worker must acknowledge receipt of payment by signing for it. </t>
  </si>
  <si>
    <t xml:space="preserve">9.9.10 </t>
  </si>
  <si>
    <t xml:space="preserve">If a worker's employment is terminated, the employer must pay all monies owing to that worker within one month of the termination of employment. </t>
  </si>
  <si>
    <t>9.10.</t>
  </si>
  <si>
    <t>Inclement weather</t>
  </si>
  <si>
    <t xml:space="preserve">If no work has begun on site, and if an employee has reported for work, the employee will be paid for four hours. Should work be stopped after the first four hours, the employee will be paid for the hours worked. Where the employer has given employees notice on the previous working day that no work will be available due to inclement weather, then no payment will be made. </t>
  </si>
  <si>
    <t>9.11.</t>
  </si>
  <si>
    <t xml:space="preserve">Deductions </t>
  </si>
  <si>
    <t xml:space="preserve">9.11.1 </t>
  </si>
  <si>
    <t xml:space="preserve">An employer may not deduct money from a worker's payment unless the deduction is required in terms of a law. </t>
  </si>
  <si>
    <t xml:space="preserve">9.11.2 </t>
  </si>
  <si>
    <t xml:space="preserve">An employer must deduct and pay to the SA Revenue Services any income tax that the worker is required to pay. </t>
  </si>
  <si>
    <t xml:space="preserve">9.11.3 </t>
  </si>
  <si>
    <t xml:space="preserve">An employer who deducts money from a worker's pay for payment to another person must pay the money to that person within the time period and other requirements specified in the agreement of Law; court order or arbitration </t>
  </si>
  <si>
    <t xml:space="preserve">9.11.4 </t>
  </si>
  <si>
    <t>It is the responsibility of the employers to arrange for all persons employed on a Project to be covered in terms of the Unemployment Insurance Fund Contributions Act, 2002 (Act No. 4 of 2002)</t>
  </si>
  <si>
    <t xml:space="preserve">9.11.5 </t>
  </si>
  <si>
    <t xml:space="preserve">An employer may not require or allow a worker to </t>
  </si>
  <si>
    <t xml:space="preserve">repay any payment except an overpayment previously made by the employer by mistake; </t>
  </si>
  <si>
    <t xml:space="preserve">state that the worker received a greater amount of money than the employer actually paid to the worker; or </t>
  </si>
  <si>
    <t xml:space="preserve">pay the employer or any other person for having been employed. </t>
  </si>
  <si>
    <t>9.12.</t>
  </si>
  <si>
    <t xml:space="preserve">Health and Safety </t>
  </si>
  <si>
    <t xml:space="preserve">9.12.1 </t>
  </si>
  <si>
    <t xml:space="preserve">Employers must take all reasonable steps to ensure that the working environment is healthy and safe. </t>
  </si>
  <si>
    <t xml:space="preserve">9.12.2 </t>
  </si>
  <si>
    <t>A worker must;</t>
  </si>
  <si>
    <t xml:space="preserve">work in a way that does not endanger his/her health and safety or that of any other person; </t>
  </si>
  <si>
    <t xml:space="preserve">obey any health and safety instruction; </t>
  </si>
  <si>
    <t xml:space="preserve">use any personal protective equipment or clothing issued by the employer; </t>
  </si>
  <si>
    <t xml:space="preserve">report any accident, near-miss incident or dangerous behaviour by another person to their employer or manager. </t>
  </si>
  <si>
    <t xml:space="preserve">9.13. </t>
  </si>
  <si>
    <t xml:space="preserve">Compensation for Injuries and Diseases </t>
  </si>
  <si>
    <t>9.13.1</t>
  </si>
  <si>
    <t xml:space="preserve"> It is the responsibility of the employers to arrange for all persons employed on a Project to be covered in terms of the Compensation for Occupational Injuries and Diseases Act, 130 of 1993 as amended by COIDA Act 61, 1997. </t>
  </si>
  <si>
    <t>9.13.2</t>
  </si>
  <si>
    <t xml:space="preserve"> A worker must report any work-related injury or occupational disease to their employer or manager. </t>
  </si>
  <si>
    <t xml:space="preserve">9.13.3 </t>
  </si>
  <si>
    <t xml:space="preserve">The employer must report the accident or disease to the Compensation Commissioner. </t>
  </si>
  <si>
    <t xml:space="preserve">9.13.4 </t>
  </si>
  <si>
    <t xml:space="preserve">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 </t>
  </si>
  <si>
    <t xml:space="preserve">9.14. </t>
  </si>
  <si>
    <t xml:space="preserve">Termination </t>
  </si>
  <si>
    <t xml:space="preserve">9.14.1 </t>
  </si>
  <si>
    <t xml:space="preserve">The employer may terminate the employment of a worker for good cause after following a fair procedure. </t>
  </si>
  <si>
    <t xml:space="preserve">9.14.2 </t>
  </si>
  <si>
    <t xml:space="preserve">A worker will not receive severance pay on termination. </t>
  </si>
  <si>
    <t xml:space="preserve">9.14.3 </t>
  </si>
  <si>
    <t xml:space="preserve">A worker is not required to give notice to terminate employment. However, a worker who wishes to resign should advise the employer in advance to allow the employer to find a replacement. </t>
  </si>
  <si>
    <t xml:space="preserve">9.14.4 </t>
  </si>
  <si>
    <t xml:space="preserve">A worker who is absent for more than three consecutive days without informing the employer of an intention to return to work will have terminated the contract. However, the worker may be re-engaged if a position becomes available. </t>
  </si>
  <si>
    <t xml:space="preserve">9.14.5 </t>
  </si>
  <si>
    <t xml:space="preserve">A worker who does not attend required training events, without good reason, will have terminated the contract. However, the worker may be re-engaged if a position becomes available. </t>
  </si>
  <si>
    <t>Notice procedure is as follows;</t>
  </si>
  <si>
    <t>One week if employed for four weeks or less</t>
  </si>
  <si>
    <t>Two weeks if employed for more than four weeks but not more than a year</t>
  </si>
  <si>
    <t>Four weeks of employed for one (1) year or more</t>
  </si>
  <si>
    <t xml:space="preserve">9.15. Certificate of Service </t>
  </si>
  <si>
    <t xml:space="preserve">9.15.1 </t>
  </si>
  <si>
    <t xml:space="preserve">On termination of employment, a worker is entitled to a certificate stating; </t>
  </si>
  <si>
    <t xml:space="preserve">the worker's full name; </t>
  </si>
  <si>
    <t xml:space="preserve">the name and address of the employer; </t>
  </si>
  <si>
    <t xml:space="preserve">the Project on which the worker worked; the work performed by the worker; </t>
  </si>
  <si>
    <t xml:space="preserve">any training received by the worker; </t>
  </si>
  <si>
    <t xml:space="preserve">the period for which the worker worked on the Project; and </t>
  </si>
  <si>
    <t xml:space="preserve">(f) </t>
  </si>
  <si>
    <t xml:space="preserve">any other information agreed on by the employer and worker. </t>
  </si>
  <si>
    <t>9.16.   DOMICILE</t>
  </si>
  <si>
    <t>The address to which notices and all legal documents may be delivered or served are as follows:</t>
  </si>
  <si>
    <t>Employee Details</t>
  </si>
  <si>
    <t>Name &amp; Surname:</t>
  </si>
  <si>
    <t>ID No:</t>
  </si>
  <si>
    <t>Residential Address:</t>
  </si>
  <si>
    <t>Contact No:</t>
  </si>
  <si>
    <t>Date of Employment:</t>
  </si>
  <si>
    <t xml:space="preserve">To be supervised by: </t>
  </si>
  <si>
    <t>Main Contractor:</t>
  </si>
  <si>
    <t xml:space="preserve">or </t>
  </si>
  <si>
    <t>Sub Contractor:</t>
  </si>
  <si>
    <t xml:space="preserve">Category of employment:  </t>
  </si>
  <si>
    <t>Skilled:</t>
  </si>
  <si>
    <t>Unskilled:</t>
  </si>
  <si>
    <t>For Skilled &amp; Semi-skilled state the trade:</t>
  </si>
  <si>
    <t>Period of employment: Fixed for until when your services are still required on site</t>
  </si>
  <si>
    <t>I confirm that I have been inducted and fully understand the condition of my appointment.</t>
  </si>
  <si>
    <t>Employee Signature:</t>
  </si>
  <si>
    <t>Witness by SGB/CLO:</t>
  </si>
  <si>
    <t>Signature by Witness:</t>
  </si>
  <si>
    <t>Employer Details</t>
  </si>
  <si>
    <t>Signature:</t>
  </si>
  <si>
    <t>WAIVER OF CONTRACTOR'S LIEN</t>
  </si>
  <si>
    <t>Agreement:</t>
  </si>
  <si>
    <t>Works (description):</t>
  </si>
  <si>
    <t>Site:</t>
  </si>
  <si>
    <t>AGREEMENT</t>
  </si>
  <si>
    <t>The Contractor waives, in favour of the Employer, any lien or right of retention that is or may be held in respect of the Works to be executed on the Site</t>
  </si>
  <si>
    <t xml:space="preserve">Thus done and signed at </t>
  </si>
  <si>
    <t xml:space="preserve"> on </t>
  </si>
  <si>
    <t xml:space="preserve">As witness  </t>
  </si>
  <si>
    <t>For and on behalf of the contractor who by signature hereof warrants authorisation hereto</t>
  </si>
  <si>
    <t>JBCC Minor Works Edition 5.1 - March 2014</t>
  </si>
  <si>
    <t>T2.20</t>
  </si>
  <si>
    <t>Builders Lien</t>
  </si>
  <si>
    <t>EPWP Employment Contract</t>
  </si>
  <si>
    <t>Attendance Register - Infrastructure and Other projects</t>
  </si>
  <si>
    <t>EPWP Data Collection tool for Phase 3 system</t>
  </si>
  <si>
    <t>Annexure 10</t>
  </si>
  <si>
    <t>Annexure 11</t>
  </si>
  <si>
    <t>Annexure 12</t>
  </si>
  <si>
    <t>Annexure 13</t>
  </si>
  <si>
    <t>(March 2004)</t>
  </si>
  <si>
    <t>(First Edition of CIDB document 1017)</t>
  </si>
  <si>
    <t>This agreement is made and entered into by and between</t>
  </si>
  <si>
    <t>of the first part and</t>
  </si>
  <si>
    <t>of the second part and</t>
  </si>
  <si>
    <t>of the third part.</t>
  </si>
  <si>
    <t>(allow for additional parties as necessary).</t>
  </si>
  <si>
    <t>Whereas the foregoing parties have resolved to form a Joint Venture under the title of</t>
  </si>
  <si>
    <t>for the exclusive purposes of securing and/or executing the Contract to be awarded by</t>
  </si>
  <si>
    <t>(name of Employer)</t>
  </si>
  <si>
    <r>
      <t xml:space="preserve">for </t>
    </r>
    <r>
      <rPr>
        <i/>
        <sz val="8"/>
        <rFont val="Arial"/>
        <family val="2"/>
      </rPr>
      <t>(brief description of Contract)</t>
    </r>
  </si>
  <si>
    <t>Now it is hereby agreed as follows :</t>
  </si>
  <si>
    <t>The following words and expressions shall have the meanings indicated, except where the context otherwise</t>
  </si>
  <si>
    <t>requires. Defined terms and words are, in general, signified in the text of the Agreement by the use of capital</t>
  </si>
  <si>
    <t>initial letters, but the absence of such letters does not necessarily signify that a term, or word, is not defined.</t>
  </si>
  <si>
    <r>
      <rPr>
        <b/>
        <sz val="10"/>
        <rFont val="Arial"/>
        <family val="2"/>
      </rPr>
      <t>‘Agreement’</t>
    </r>
    <r>
      <rPr>
        <sz val="10"/>
        <rFont val="Arial"/>
        <family val="2"/>
      </rPr>
      <t xml:space="preserve"> means the agreement between the Members of the Joint Venture and includes this model form of </t>
    </r>
  </si>
  <si>
    <t xml:space="preserve">agreement together with the Preamble, Specific Provisions, if any, Schedules ‘A’, ‘B’ and ‘C’ and </t>
  </si>
  <si>
    <t>any relevant Documents prepared prior to the signing of the Agreement and appended thereto.</t>
  </si>
  <si>
    <r>
      <rPr>
        <b/>
        <sz val="10"/>
        <rFont val="Arial"/>
        <family val="2"/>
      </rPr>
      <t>‘Contract’</t>
    </r>
    <r>
      <rPr>
        <sz val="10"/>
        <rFont val="Arial"/>
        <family val="2"/>
      </rPr>
      <t xml:space="preserve"> means the contract with the Employer for the supply of the Deliverables, for the purposes of securing</t>
    </r>
  </si>
  <si>
    <t>and executing which, the Joint Venture has been formed.</t>
  </si>
  <si>
    <r>
      <rPr>
        <b/>
        <sz val="10"/>
        <rFont val="Arial"/>
        <family val="2"/>
      </rPr>
      <t>‘Deliverables’</t>
    </r>
    <r>
      <rPr>
        <sz val="10"/>
        <rFont val="Arial"/>
        <family val="2"/>
      </rPr>
      <t xml:space="preserve"> means the works and/or services, equipment, materials, goods, etc. to be furnished by the</t>
    </r>
  </si>
  <si>
    <t>Joint Venture to the Employer in terms of the Contract.</t>
  </si>
  <si>
    <r>
      <rPr>
        <b/>
        <sz val="10"/>
        <rFont val="Arial"/>
        <family val="2"/>
      </rPr>
      <t>‘Document’</t>
    </r>
    <r>
      <rPr>
        <sz val="10"/>
        <rFont val="Arial"/>
        <family val="2"/>
      </rPr>
      <t xml:space="preserve"> means any written, drawn, typed, printed, or photographic material, which relates to the Agreement.</t>
    </r>
  </si>
  <si>
    <r>
      <rPr>
        <b/>
        <sz val="10"/>
        <rFont val="Arial"/>
        <family val="2"/>
      </rPr>
      <t>‘Employer’</t>
    </r>
    <r>
      <rPr>
        <sz val="10"/>
        <rFont val="Arial"/>
        <family val="2"/>
      </rPr>
      <t xml:space="preserve"> means the person, or body, which is to award the Contract and will employ the Joint Venture if it is </t>
    </r>
  </si>
  <si>
    <t>awarded the Contract.</t>
  </si>
  <si>
    <r>
      <rPr>
        <b/>
        <sz val="10"/>
        <rFont val="Arial"/>
        <family val="2"/>
      </rPr>
      <t>‘Joint Venture’</t>
    </r>
    <r>
      <rPr>
        <sz val="10"/>
        <rFont val="Arial"/>
        <family val="2"/>
      </rPr>
      <t xml:space="preserve"> means the joint venture formed by the Members in accordance with the Agreement.</t>
    </r>
  </si>
  <si>
    <r>
      <rPr>
        <b/>
        <sz val="10"/>
        <rFont val="Arial"/>
        <family val="2"/>
      </rPr>
      <t>‘Management Committee’</t>
    </r>
    <r>
      <rPr>
        <sz val="10"/>
        <rFont val="Arial"/>
        <family val="2"/>
      </rPr>
      <t xml:space="preserve"> means the body established in terms of the Agreement to manage all aspects of the </t>
    </r>
  </si>
  <si>
    <t>work of the Joint Venture in securing and executing the Contract and in meeting the provisions</t>
  </si>
  <si>
    <t>for the Agreement.</t>
  </si>
  <si>
    <r>
      <rPr>
        <b/>
        <sz val="10"/>
        <rFont val="Arial"/>
        <family val="2"/>
      </rPr>
      <t>‘Member’</t>
    </r>
    <r>
      <rPr>
        <sz val="10"/>
        <rFont val="Arial"/>
        <family val="2"/>
      </rPr>
      <t xml:space="preserve"> means a person, or body which, being a party to the Agreement, is a member of the Joint Venture.</t>
    </r>
  </si>
  <si>
    <r>
      <rPr>
        <b/>
        <sz val="10"/>
        <rFont val="Arial"/>
        <family val="2"/>
      </rPr>
      <t>‘Member’s Interest’</t>
    </r>
    <r>
      <rPr>
        <sz val="10"/>
        <rFont val="Arial"/>
        <family val="2"/>
      </rPr>
      <t xml:space="preserve"> means the proportion expressed as a percentage, which the total monetary value of all </t>
    </r>
  </si>
  <si>
    <t>resources provided and contributions made by a Member towards the execution by the Joint</t>
  </si>
  <si>
    <t>Venture of the Contract bears to the total of such values by all Members and, unless otherwise</t>
  </si>
  <si>
    <t xml:space="preserve">indicated in the Agreement, represents the extent to which the Member participates in the fortunes </t>
  </si>
  <si>
    <t>of the Joint Venture.</t>
  </si>
  <si>
    <r>
      <rPr>
        <b/>
        <sz val="10"/>
        <rFont val="Arial"/>
        <family val="2"/>
      </rPr>
      <t>‘Representative’</t>
    </r>
    <r>
      <rPr>
        <sz val="10"/>
        <rFont val="Arial"/>
        <family val="2"/>
      </rPr>
      <t xml:space="preserve"> means the person representing a Member on the Management Committee.</t>
    </r>
  </si>
  <si>
    <r>
      <rPr>
        <b/>
        <sz val="10"/>
        <rFont val="Arial"/>
        <family val="2"/>
      </rPr>
      <t>‘Schedules’ means Schedules ‘A’, ‘B’ and ‘C’</t>
    </r>
    <r>
      <rPr>
        <sz val="10"/>
        <rFont val="Arial"/>
        <family val="2"/>
      </rPr>
      <t xml:space="preserve"> which set out general, financial and other information relating</t>
    </r>
  </si>
  <si>
    <t>to the Members and the obligations, duties, rights, risks and benefits arising from their participation</t>
  </si>
  <si>
    <t>in the Joint Venture.</t>
  </si>
  <si>
    <r>
      <rPr>
        <b/>
        <sz val="10"/>
        <rFont val="Arial"/>
        <family val="2"/>
      </rPr>
      <t>‘Specific Provisions’</t>
    </r>
    <r>
      <rPr>
        <sz val="10"/>
        <rFont val="Arial"/>
        <family val="2"/>
      </rPr>
      <t xml:space="preserve"> means the variations, if any, required to this standard form of agreement for the specific</t>
    </r>
  </si>
  <si>
    <t>purposes of the Agreement.</t>
  </si>
  <si>
    <t>Unless inconsistent with the context, an expression in the Agreement which denotes:</t>
  </si>
  <si>
    <t>• any gender shall include the other genders</t>
  </si>
  <si>
    <t>• a natural person shall include a juristic person and vice versa</t>
  </si>
  <si>
    <t>• the singular shall include the plural and vice versa</t>
  </si>
  <si>
    <t>Headings</t>
  </si>
  <si>
    <t>The headings to clauses of the Agreement shall not be considered part thereof, nor shall the words they</t>
  </si>
  <si>
    <t>contain be taken into account in the interpretation of any clause.</t>
  </si>
  <si>
    <t>Law</t>
  </si>
  <si>
    <t>The Agreement shall be construed in accordance with and governed by the laws of the Republic of South Africa</t>
  </si>
  <si>
    <t xml:space="preserve"> and the English language versions shall prevail.</t>
  </si>
  <si>
    <t>Language</t>
  </si>
  <si>
    <t>English shall be exclusively used by the Members in the preparation of Documents unless otherwise indicated.</t>
  </si>
  <si>
    <t>Conflict between Agreement and Contract</t>
  </si>
  <si>
    <t>Should any provision of the Agreement be in conflict with the terms of the Contract, the Agreement shall be</t>
  </si>
  <si>
    <t>amended to the approval of the Management Committee so as to eliminate the conflict.</t>
  </si>
  <si>
    <t>JOINT VENTURE GENERAL</t>
  </si>
  <si>
    <t>Establishment and Purpose</t>
  </si>
  <si>
    <t>The Joint Venture established by the Members in terms of the Agreement is an unincorporated association with</t>
  </si>
  <si>
    <t>the exclusive purposes of securing and executing the Contract for the benefit of the Members.</t>
  </si>
  <si>
    <t>Termination</t>
  </si>
  <si>
    <t>The operation of the Joint Venture and the validity of the Agreement shall terminate if and when it becomes</t>
  </si>
  <si>
    <t>evident that the Joint Venture will not be awarded the Contract, or, if the Joint Venture secures the Contract,</t>
  </si>
  <si>
    <t>when all obligations and rights of the Joint Venture and the Members in connection with the Contract and the</t>
  </si>
  <si>
    <t>Agreement have ceased and/or been satisfactorily discharged.</t>
  </si>
  <si>
    <t>Unless otherwise decided by the Management Committee, the Agreement shall not terminate if a Member</t>
  </si>
  <si>
    <t>changes its name, or is taken over by, or merged with, another body.</t>
  </si>
  <si>
    <t>This agreement will terminate when any one of the Members resigns, are liquidated or opts out of this agreement and the Joint Venture will be in breach of contract with the Employer and their contract could be cancelled.</t>
  </si>
  <si>
    <t>Exclusivity</t>
  </si>
  <si>
    <t xml:space="preserve">Unless otherwise agreed by the Management Committee, or provided for in the Contract no Member shall </t>
  </si>
  <si>
    <t>engage in any activity related to the Contract other than as a Member of the Joint Venture and Members shall</t>
  </si>
  <si>
    <t>ensure that their subsidiaries and other bodies over which they have control comply with this requirement.</t>
  </si>
  <si>
    <t>Participation of Members</t>
  </si>
  <si>
    <t>Except as may otherwise be stipulated in the Agreement, each Member shall be responsible for all costs incurred by it prior to the date of inception of the Agreement.</t>
  </si>
  <si>
    <t>Subsequent to the date of inception of the Agreement, each Member shall, participate in the operations, risks, responsibilities and fortunes of the Joint Venture including, inter alia, the provision of funding, sureties, guarantees, insurances, human and other resources and participation in profits and losses to the extents indicated in the Schedules. Participation in any aspect not covered in the Schedules shall, if an agreement cannot be reached between the Members, be to the same extents as indicated by the Members Interests.</t>
  </si>
  <si>
    <t>Management</t>
  </si>
  <si>
    <t>The affairs of the Joint Venture shall be directed and controlled by the Management Committee, as set out in Section 4 hereof.</t>
  </si>
  <si>
    <t>Confidentiality</t>
  </si>
  <si>
    <t>All matters relating to the Agreement and the Contract shall be treated by the Members as confidential and no such matter shall be disclosed to any third party without the prior written approval of the Management Committee.</t>
  </si>
  <si>
    <t>No Member shall be party to the dissemination of publicity relating to the Contract, or the Agreement, without the prior written approval of the Management Committee and the Employer.</t>
  </si>
  <si>
    <t>3.7</t>
  </si>
  <si>
    <t>Assignment</t>
  </si>
  <si>
    <t>No Member shall cede, assign, or in any other way make over any of its rights, or obligations, under the Agreement without the prior written consent of the Management Committee.</t>
  </si>
  <si>
    <t>3.8</t>
  </si>
  <si>
    <t>Subcontracting</t>
  </si>
  <si>
    <t>No Member shall subcontract any obligation, work or duty for which it is, itself, responsible in terms of the Agreement without the prior written consent of the Management Committee.</t>
  </si>
  <si>
    <t>3.9</t>
  </si>
  <si>
    <t>Variations to Agreement</t>
  </si>
  <si>
    <t>No variation, modification, or waiver of any part of the Agreement shall be of any force, or effect, unless unanimously agreed by the Members and reduced to writing.</t>
  </si>
  <si>
    <t>3.10</t>
  </si>
  <si>
    <t>Liability</t>
  </si>
  <si>
    <t>Each Member warrants that it will indemnify the other Members against all legal liabilities arising out of, or in connection with the performance of its obligations under the Agreement.</t>
  </si>
  <si>
    <t>It is acknowledged by the Members that they may be held jointly and severally liable in respect of claims against the Joint Venture by the Employer or third parties.</t>
  </si>
  <si>
    <t>MANAGEMENT OF JOINT VENTURE</t>
  </si>
  <si>
    <t>The affairs of the Joint Venture shall be directed, controlled and managed by the Management Committee, which, within the terms of the Agreement and the Contract, shall have full authority to bind the Members in all matters relating to the affairs of the Joint Venture.</t>
  </si>
  <si>
    <t>Communication between the Joint Venture and the Employer, or third parties, relating to the Contract shall be conducted exclusively by the Management Committee, or by such person as it may delegate to perform this function.</t>
  </si>
  <si>
    <t>The Management Committee shall have the power to appoint a project manager and/or such other persons as it may see fit to appoint for the purpose of executing the Contract and may delegate such of its powers, responsibilities and duties as it may consider necessary, or desirable, to persons or bodies appointed or seconded for this purpose.</t>
  </si>
  <si>
    <t>Such administrative functions as are necessary to ensure the effective operation of the Management Committee shall be performed by its chairman.</t>
  </si>
  <si>
    <t>Management Committee</t>
  </si>
  <si>
    <t>Composition</t>
  </si>
  <si>
    <t>The Management Committee shall, unless otherwise agreed by all the Members, consist of one Representative of each Member and each Member shall be obliged, at all times, to maintain a Representative on the Management Committee.</t>
  </si>
  <si>
    <t>Each member shall, not later than three working days after the signing of the Agreement, appoint its Representative and notify the other Members of the name and contact details of the Representative. Such Representative shall have the power to bind the Member that he represents in all matters relating to the execution of the Contract and the performance of the Agreement.</t>
  </si>
  <si>
    <t>A Member shall be entitled, after giving the other Members not less than three working days written notice of his intention to do so, appoint, remove and/or replace, an alternate who shall, at any meeting of the Management Committee from which the Representative whom he represents is absent, be vested with all rights and powers and subjected to all the obligations of the absent Representative.</t>
  </si>
  <si>
    <t>The chairman of the Management Committee shall be the Representative of the Member which has the largest Member’s Interest. If two, or more, Members have the same, largest Member’s Interest, the chairmanship shall rotate between the Representatives of such Members at three monthly intervals, the order of rotation to be determined by ballot.</t>
  </si>
  <si>
    <t>Notwithstanding the foregoing, the chairmanship of the Management Committee may be determined, or changed, at any time by unanimous decision of the Management Committee.</t>
  </si>
  <si>
    <t>No remuneration shall be paid by the Joint Venture to Representatives or their alternates for serving on the Management Committee, unless otherwise decided by the Management Committee.</t>
  </si>
  <si>
    <t>4.2.2</t>
  </si>
  <si>
    <t>Meetings</t>
  </si>
  <si>
    <t>Meetings of the Management Committee shall take place at such times and places as the Management Committee may determine, provided that the chairman shall convene a meeting of the Management Committee to be held not later than ten working days after he has been requested, in writing, by a Member to do so. Not less than five working days written notice of any meeting of the Management Committee shall be given to all Representatives and their alternates.</t>
  </si>
  <si>
    <t>The Management Committee may permit, or invite, persons other than Representatives or alternates to attend any of its meetings, but such persons shall not have voting rights.</t>
  </si>
  <si>
    <t>4.2.3</t>
  </si>
  <si>
    <t>Decisions</t>
  </si>
  <si>
    <t>Each Representative shall have one vote on the Management Committee and where, in terms of this clause, a casting vote is required, this shall be exercised by the chairman.</t>
  </si>
  <si>
    <t>All decisions of the Management Committee shall, desirably, be unanimous. Accordingly, if unanimity cannot, initially, be achieved in regard to a decision, the meeting at which that decision is sought shall be adjourned for a period of 48 hours to enable Representatives to consult with their principals. If, on resumption of the adjourned meeting, unanimity can still not be achieved, the decision, provided it is not one requiring unanimity of the Members, shall be taken by majority vote and, in the event of a tie, the chairman shall exercise a casting vote.</t>
  </si>
  <si>
    <t>A Member not satisfied with a majority decision of the Management Committee may declare a dispute, to be dealt with in terms of Clause 8 hereof, but the majority decision shall, nevertheless, be implemented with immediate effect.</t>
  </si>
  <si>
    <t>Decisions of the Management Committee, whether taken at a meeting, or otherwise, shall be recorded in written minutes, which shall be distributed by the chairman to reach the Representatives not later than five working days after those decisions were taken. Such minutes shall be deemed to have been affirmed by the Representatives unless written notice of dissent is received by the chairman not later than three working days after receipt of the minutes by the Representative.</t>
  </si>
  <si>
    <t>4.2.4</t>
  </si>
  <si>
    <t>Powers and duties</t>
  </si>
  <si>
    <t>The functions, responsibilities and powers of the Management Committee shall include, inter alia, those listed below:</t>
  </si>
  <si>
    <t>4.2.4.1</t>
  </si>
  <si>
    <t>Formulating overall policy in regard to the achievement of the objectives of the Joint Venture.</t>
  </si>
  <si>
    <t>4.2.4.2</t>
  </si>
  <si>
    <t>Managing the day to day affairs of the Joint Venture.</t>
  </si>
  <si>
    <t>4.2.4.3</t>
  </si>
  <si>
    <t>Monitoring, directing and co-ordinating the activities of the Members to ensure that the objectives of the Joint Venture are achieved and that the obligations and responsibilities of the individual Members are met.</t>
  </si>
  <si>
    <t>4.2.4.4</t>
  </si>
  <si>
    <t>Monitoring and controlling the financial affairs of the Joint Venture and ensuring that proper books of account and financial records relating to affairs of the Joint Venture are maintained in an approved form and submitted to the Management Committee for approval at regular intervals, which shall not be longer than one month.</t>
  </si>
  <si>
    <t>4.2.4.5</t>
  </si>
  <si>
    <t>Determining the necessity for and the details of any changes in the duties and responsibilities of Members provided that any resulting changes in Members’ Interests shall be unanimously approved by the Members.</t>
  </si>
  <si>
    <t>4.2.4.6</t>
  </si>
  <si>
    <t>Determining the terms and conditions of employment of personnel and the emoluments applicable to staff seconded to the Joint Venture by the Members.</t>
  </si>
  <si>
    <t>4.2.4.7</t>
  </si>
  <si>
    <t>Controlling and approving the appointment of all subcontractors.</t>
  </si>
  <si>
    <t>4.2.4.8</t>
  </si>
  <si>
    <t>Procuring, after the completion of the Contract and the release of all bonds, guarantees and sureties given in respect of the performances of the Joint Venture and the Members, the preparation and auditing of a final set of accounts, on the basis of which the final profits, or losses, attributable to the individual Members shall be determined and any necessary adjustments effected.</t>
  </si>
  <si>
    <t>RESOURCES OF JOINT VENTURE</t>
  </si>
  <si>
    <t>The resources to be utilised by the Joint Venture in securing and executing the Contract shall, insofar as these are to be provided directly by the Members, be as set out in the Schedules and may, from time to time, be amended by decision of the Management Committee, provided that the Member’s Interests are not, except with the unanimous approval of the Members, affected thereby.</t>
  </si>
  <si>
    <t>Similarly, specific areas of responsibility of the Members for the performance of work and the provision of facilities shall be as set out in the Schedules and may, from time to time, be amended by decision of the Management Committee, provided that the Members’ Interest are not, except with the unanimous approval of the Members, affected thereby.</t>
  </si>
  <si>
    <t>Schedule ‘A’ (General)</t>
  </si>
  <si>
    <t>Schedule ‘A’ shall contain general information relating to the Joint Venture including, inter alia,</t>
  </si>
  <si>
    <t>the following :</t>
  </si>
  <si>
    <t>1. The Employer’s name and address.</t>
  </si>
  <si>
    <t>2. A brief description of the Contract and the Deliverables.</t>
  </si>
  <si>
    <t>3. The name, physical address, communications addresses and domicilium citandi et executandi of each Member and of the Joint Venture.</t>
  </si>
  <si>
    <t>4. The Members’ Interests.</t>
  </si>
  <si>
    <t>5. A statement indicating whether, or not, Specific Provisions apply to the Agreement.</t>
  </si>
  <si>
    <t>6. A schedule of insurance policies which must be taken out by the Joint Venture and by the individual Members.</t>
  </si>
  <si>
    <t>7. A Schedule of sureties, indemnities and guarantees that must be furnished by the Joint Venture and by the individual Members.</t>
  </si>
  <si>
    <t>8. Details of the persons, who, in the event of failure by the Members to reach agreement on the appointments of mediator and arbitrator, will nominate appointees to these positions in terms of Clauses 8.2 and 8.3.</t>
  </si>
  <si>
    <t>Schedule ‘B’ (Financial)</t>
  </si>
  <si>
    <t>Schedule ‘B’ shall contain information regarding the financial affairs of the Joint Venture including, inter alia, the following :</t>
  </si>
  <si>
    <t>1. The working capital required by the Joint Venture and the extent to which and manner whereby this will be provided and/or guaranteed by the individual Members from time to time.</t>
  </si>
  <si>
    <t>2. The banking accounts that are to be opened in the name of the Joint Venture and the manner in which these are to be operated.</t>
  </si>
  <si>
    <t>3. The rates of interest that will be applicable to amounts by which Members are in debit, or credit, to the Joint Venture.</t>
  </si>
  <si>
    <t>4. The names of the auditors and others, if any, who will provide auditing and accounting services to the Joint Venture.</t>
  </si>
  <si>
    <t>5. The intervals at which interim financial accounts and forecasts will be prepared for approval by the Management Committee.</t>
  </si>
  <si>
    <t>6. Insofar as not covered in Schedule ‘C’, the basis on which contributions of various types by the Members towards the work of the Joint Venture in securing, executing, managing and satisfactorily completing the Contract, will be valued.</t>
  </si>
  <si>
    <t>7. The basis on which profits and/or surplus cash will, if available from time to time, be distributed to Members.</t>
  </si>
  <si>
    <t>8. The basis upon which losses, if any, are to be apportioned to Members.</t>
  </si>
  <si>
    <t>Schedule ‘C’ (Contributions by Members)</t>
  </si>
  <si>
    <t>Schedule ‘C’ shall set out the contributions of various types, other than cash, that will be made by the individual Members towards the work and obligations of the Joint Venture and shall, as far as possible, indicate the monetary values to be placed on such contributions, which may include, inter alia, the following :</t>
  </si>
  <si>
    <t>1. Staff seconded to the Joint Venture.</t>
  </si>
  <si>
    <t>2. Work carried out and services provided to, or on behalf of, the Joint Venture.</t>
  </si>
  <si>
    <t>3. Plant, equipment, facilities etc. made available for use by the Joint Venture.</t>
  </si>
  <si>
    <t>4. Materials and goods supplied to, or on behalf of, the Joint Venture.</t>
  </si>
  <si>
    <t>5. Licences, sureties, guarantees and indemnities furnished to, or on behalf of, the Joint</t>
  </si>
  <si>
    <t>Venture.</t>
  </si>
  <si>
    <t>6. Joint Venture Disclosure form required for the Contract.</t>
  </si>
  <si>
    <t>BREACH OF AGREEMENT</t>
  </si>
  <si>
    <t>If a Member breaches any material provision of the Agreement, or delays or fails to fulfil its obligations in whole, or in part, and does not remedy the situation within fourteen calendar days of receipt of notice from the Management Committee, or another Member, to do so, the other Members shall have the right, without prejudice to any other rights arising from the default, to summarily terminate the Agreement and re-assign the defaulting Member’s rights and obligations in the Joint Venture as they see fit and withhold any moneys due to the defaulting member by the Joint Venture.</t>
  </si>
  <si>
    <t>Each Member shall indemnify the other Members against all losses, costs and claims which may arise against them in the event of the Agreement being terminated as a result of breach of the Agreement by the said Member.</t>
  </si>
  <si>
    <t>INSOLVENCY OF MEMBER</t>
  </si>
  <si>
    <t>Should a Member be placed in liquidation, or under judicial management, whether provisionally or finally, or propose any compromise with its creditors, the other Members shall be entitled to proceed in terms of Clause 6, as if the Member had breached the Agreement.</t>
  </si>
  <si>
    <t>DISPUTES</t>
  </si>
  <si>
    <t>Settlement</t>
  </si>
  <si>
    <t>The Members shall negotiate in good faith and make every effort to settle any dispute, or claim, that may arise out of, or relate to, the Agreement.</t>
  </si>
  <si>
    <t>If agreement cannot be reached, an aggrieved Member shall, if he intends to proceed further in terms of Clause 8.2 hereof, advise all other Members in writing that negotiations have failed and that he intends to refer the matter to mediation in terms of Clause 8.2.</t>
  </si>
  <si>
    <t>Mediation</t>
  </si>
  <si>
    <t>Not earlier than ten working days after having advised the other Members, in terms of Clause 8.1, that negotiations in regard to a dispute have failed, an aggrieved Member may require that the dispute be referred, without legal representation, to mediation by a single mediator.</t>
  </si>
  <si>
    <t>The mediator shall be selected by agreement between the Members, or, failing such agreement, by the person named for this purpose in Schedule ‘A’. The costs of the mediation shall be borne equally by all Members.</t>
  </si>
  <si>
    <t>The mediator shall convene a hearing of the Members and may hold separate discussions with any Member and shall assist the Members in reaching a mutually acceptable settlement of their differences through means of reconciliation, interpretation, clarification, suggestion and advice. The Members shall record such agreement in writing and thereafter they shall be bound by such agreement.</t>
  </si>
  <si>
    <t>The mediator is authorised to end the mediation process whenever in his opinion further efforts at mediation would not contribute to a resolution of the dispute between the Members.</t>
  </si>
  <si>
    <t>Arbitration</t>
  </si>
  <si>
    <t>Where a dispute or claim is not resolved by mediation, it shall be referred to arbitration by a single arbitrator to be selected by agreement between the Members or, failing agreement, to be nominated by the person named for this purpose in Schedule ‘A’.</t>
  </si>
  <si>
    <t>The Member requiring referral to arbitration shall notify the other Members, in writing, thereof, not later than thirty calendar days after the mediator has expressed his opinion, failing which the mediator’s opinion shall be deemed to have been accepted by all Members and shall be put into effect.</t>
  </si>
  <si>
    <t>Arbitration shall be conducted in accordance with the provisions of the Arbitration Act No. 42 of 1965, as amended, and in accordance with such procedure as may be agreed by the Members or, failing such agreement, in accordance with the rules for the Conduct of Arbitrations published by the Association of Arbitrators and current at the date that the arbitrator is appointed.</t>
  </si>
  <si>
    <t>The decisions of the arbitrator shall be final and binding on the Members, shall be carried into immediate effect and, if necessary, be made an order of any court of competent jurisdiction.</t>
  </si>
  <si>
    <t>DOMICILIUM</t>
  </si>
  <si>
    <t>The Members choose domicilium citandi et executandi for all purposes of and in connection with the Agreement as stated in Schedule ‘A’. A Member shall be entitled to change his domicilium from time to time, but such change shall be effective only on receipt of written notice of the change by all other Members.</t>
  </si>
  <si>
    <t>Member No. 1</t>
  </si>
  <si>
    <t>Thus done and signed at ______________________________ this _____ day of ____________________20___</t>
  </si>
  <si>
    <r>
      <t>For and on behalf of___________________________________________________________________</t>
    </r>
    <r>
      <rPr>
        <i/>
        <sz val="8"/>
        <rFont val="Arial"/>
        <family val="2"/>
      </rPr>
      <t>[Company]</t>
    </r>
  </si>
  <si>
    <r>
      <t xml:space="preserve">by </t>
    </r>
    <r>
      <rPr>
        <i/>
        <sz val="8"/>
        <rFont val="Arial"/>
        <family val="2"/>
      </rPr>
      <t>[name]</t>
    </r>
    <r>
      <rPr>
        <sz val="10"/>
        <rFont val="Arial"/>
        <family val="2"/>
      </rPr>
      <t xml:space="preserve"> ______________________________________________________ who warrants his authority to do so.</t>
    </r>
  </si>
  <si>
    <t>________________________</t>
  </si>
  <si>
    <t>As witnesses 1. ___________________________                  As witnesses 2. ___________________________</t>
  </si>
  <si>
    <t>Member No. 2</t>
  </si>
  <si>
    <t>Member No. 3</t>
  </si>
  <si>
    <t>[Allow for additional parties as necessary].</t>
  </si>
  <si>
    <t>Health and Safety Bill of Quantities</t>
  </si>
  <si>
    <r>
      <t>(i)</t>
    </r>
    <r>
      <rPr>
        <sz val="7"/>
        <rFont val="Arial"/>
        <family val="2"/>
      </rPr>
      <t xml:space="preserve">          </t>
    </r>
    <r>
      <rPr>
        <sz val="10"/>
        <rFont val="Arial"/>
        <family val="2"/>
      </rPr>
      <t>JBCC Minor Works Edition 4 - August 2007; and</t>
    </r>
  </si>
  <si>
    <t>55% to be youth aged between 18 and 35 years</t>
  </si>
  <si>
    <t>EPWP requiremens</t>
  </si>
  <si>
    <t>to the KZN Department of Public Works in respect of the following project:</t>
  </si>
  <si>
    <t>INGWAVUMA: DEPARTMENT OF HEALTH: MOSVOLD HOSPITAL : UPGRADE OF WATER SUPPLY AND WATER RETICULATION</t>
  </si>
  <si>
    <t>Bid No</t>
  </si>
  <si>
    <t>Allow PG</t>
  </si>
  <si>
    <t>I, the undersigned hereby declare and confirm that I am fully conversant with the Occupational Health and Safety Act, Act 85 of 1993 and the Construction Regulations of February 2014 and the Construction Safety, Health and Environmental Specifications attached to this document.</t>
  </si>
  <si>
    <t>I hereby declare that my company and its employees has the necessary competency and resources to safely carry out the construction works under this contract in compliance with the Occupational Health and Safety Act, Act 85 of 1993, the Construction Regulations of February 2014 and the Construction Safety, Health and Environmental Specifications.</t>
  </si>
  <si>
    <t>I hereby confirm that adequate provisions has been made in my Bid to cover the cost of all Safety, Health and Environmental duties and responsibilities imposed on me by the Occupational Health and Safety Act, Act 85 of 1993, the Construction Regulations of February 2014 and the Construction Safety, Health and Environmental Specifications.</t>
  </si>
  <si>
    <t>I hereby undertake that if my Bid is accepted, to provide before commencement of the Works under the contract or as required by the Conditions of the Contract, a suitable and sufficiently documented Construction Safety, Health and Environmental Management Plan in accordance with Regulation 7(1)(a) of the Construction Regulations of February 2014, which shall be subject for approval by the Client.</t>
  </si>
  <si>
    <r>
      <t>Standard System of Measuring Builders Work (7</t>
    </r>
    <r>
      <rPr>
        <vertAlign val="superscript"/>
        <sz val="10"/>
        <rFont val="Arial"/>
        <family val="2"/>
      </rPr>
      <t>th</t>
    </r>
    <r>
      <rPr>
        <sz val="10"/>
        <rFont val="Arial"/>
        <family val="2"/>
      </rPr>
      <t xml:space="preserve"> Edition)</t>
    </r>
  </si>
  <si>
    <t>Do not fill anything in here untill you have the successful bidders information. Then only do you fill their info in here.</t>
  </si>
  <si>
    <t>(days)</t>
  </si>
  <si>
    <r>
      <t>1.</t>
    </r>
    <r>
      <rPr>
        <b/>
        <sz val="12"/>
        <rFont val="Times New Roman"/>
        <family val="1"/>
      </rPr>
      <t xml:space="preserve">        </t>
    </r>
    <r>
      <rPr>
        <b/>
        <sz val="12"/>
        <rFont val="Arial"/>
        <family val="2"/>
      </rPr>
      <t/>
    </r>
  </si>
  <si>
    <r>
      <t xml:space="preserve">WORK CAPACITY: </t>
    </r>
    <r>
      <rPr>
        <sz val="12"/>
        <rFont val="Arial"/>
        <family val="2"/>
      </rPr>
      <t xml:space="preserve"> (The Bidder is requested to furnish the following capacity particulars and to attach additional pages if more space is required.  Failure to furnish the particulars may result in the Bid being disregarded.)</t>
    </r>
  </si>
  <si>
    <t xml:space="preserve">1.1.      </t>
  </si>
  <si>
    <r>
      <t xml:space="preserve">Artisans and Employees: </t>
    </r>
    <r>
      <rPr>
        <i/>
        <sz val="11"/>
        <rFont val="Arial Narrow"/>
        <family val="2"/>
      </rPr>
      <t>(Artisans and Employees to be ,or are ,employed for this project )</t>
    </r>
  </si>
  <si>
    <t>Categories of Employee - Key Personnel (part of Business Enterprise)</t>
  </si>
  <si>
    <t>Professional
Registration No.</t>
  </si>
  <si>
    <t>Date of Employment</t>
  </si>
  <si>
    <t>Site Agent</t>
  </si>
  <si>
    <t>Foreman</t>
  </si>
  <si>
    <t>Quality Control &amp; Safety Officer-Construction Supervisor</t>
  </si>
  <si>
    <t>Artisans</t>
  </si>
  <si>
    <t>Unskilled employees</t>
  </si>
  <si>
    <t>Financial Manager</t>
  </si>
  <si>
    <t>Attach company profile if convenient</t>
  </si>
  <si>
    <t>Administrative Employees</t>
  </si>
  <si>
    <t xml:space="preserve">1.2.      </t>
  </si>
  <si>
    <r>
      <t xml:space="preserve">Provide full particulars of the following  Assets:  </t>
    </r>
    <r>
      <rPr>
        <i/>
        <sz val="11"/>
        <rFont val="Arial Narrow"/>
        <family val="2"/>
      </rPr>
      <t>(Assets owned and to be hired - Indicate owned assets )</t>
    </r>
  </si>
  <si>
    <t>Machinery</t>
  </si>
  <si>
    <t>Plant</t>
  </si>
  <si>
    <t>Equipment</t>
  </si>
  <si>
    <t>Vehicles</t>
  </si>
  <si>
    <t xml:space="preserve">1.3.      </t>
  </si>
  <si>
    <t>Workshops:</t>
  </si>
  <si>
    <t>Address of Main Workshop:</t>
  </si>
  <si>
    <t>Address of Regional Workshop (If Applicable):</t>
  </si>
  <si>
    <r>
      <t xml:space="preserve">1.4.      </t>
    </r>
    <r>
      <rPr>
        <b/>
        <sz val="12"/>
        <rFont val="Arial"/>
        <family val="2"/>
      </rPr>
      <t/>
    </r>
  </si>
  <si>
    <t>Other offers submitted at time of this tender for which results are pending:</t>
  </si>
  <si>
    <t xml:space="preserve"> (Any other client's tender must also be included)</t>
  </si>
  <si>
    <t>Bid No.</t>
  </si>
  <si>
    <t>Client Name &amp; Contact No.</t>
  </si>
  <si>
    <t>Value Tendered in R's</t>
  </si>
  <si>
    <t>Date bid submitted</t>
  </si>
  <si>
    <t>Contact Detail</t>
  </si>
  <si>
    <t>PARTICULARS OF  THE BIDDERS CURRENT AND PREVIOUSLY COMPLETED COMMITMENTS:</t>
  </si>
  <si>
    <t xml:space="preserve">2.1.      </t>
  </si>
  <si>
    <r>
      <t xml:space="preserve">Current private sector projects: </t>
    </r>
    <r>
      <rPr>
        <i/>
        <sz val="11"/>
        <rFont val="Arial"/>
        <family val="2"/>
      </rPr>
      <t>(List the 5 projects closest to the contractor grading designation of this project)</t>
    </r>
  </si>
  <si>
    <t>Date of commencement</t>
  </si>
  <si>
    <t>Place (town)</t>
  </si>
  <si>
    <t>Contract Amount (R)</t>
  </si>
  <si>
    <t>Reference / Contact person</t>
  </si>
  <si>
    <t>Contract period</t>
  </si>
  <si>
    <t>Contact Tel. No.</t>
  </si>
  <si>
    <t>Scheduled date of completion</t>
  </si>
  <si>
    <t xml:space="preserve">2.2.      </t>
  </si>
  <si>
    <r>
      <t xml:space="preserve">Current Government sector projects: </t>
    </r>
    <r>
      <rPr>
        <i/>
        <sz val="11"/>
        <rFont val="Arial"/>
        <family val="2"/>
      </rPr>
      <t>(List the 5 projects closest to the contractor grading designation of this project)</t>
    </r>
  </si>
  <si>
    <t xml:space="preserve">2.3.      </t>
  </si>
  <si>
    <r>
      <t xml:space="preserve">Previously completed projects: </t>
    </r>
    <r>
      <rPr>
        <i/>
        <sz val="11"/>
        <rFont val="Arial Narrow"/>
        <family val="2"/>
      </rPr>
      <t>(List the 5 projects closest to the contractor grading designation of this project)</t>
    </r>
  </si>
  <si>
    <t>Date completed</t>
  </si>
  <si>
    <t>Rate shall mean inclusive of material, labour, equipment cost, and where appropriate for installation and commissioning.</t>
  </si>
  <si>
    <r>
      <t xml:space="preserve">0 </t>
    </r>
    <r>
      <rPr>
        <b/>
        <sz val="9"/>
        <color theme="1"/>
        <rFont val="Calibri"/>
        <family val="2"/>
      </rPr>
      <t>≤</t>
    </r>
    <r>
      <rPr>
        <b/>
        <sz val="9"/>
        <color theme="1"/>
        <rFont val="Arial"/>
        <family val="2"/>
      </rPr>
      <t xml:space="preserve"> 5</t>
    </r>
  </si>
  <si>
    <r>
      <rPr>
        <b/>
        <sz val="9"/>
        <color theme="1"/>
        <rFont val="Calibri"/>
        <family val="2"/>
      </rPr>
      <t>≥</t>
    </r>
    <r>
      <rPr>
        <b/>
        <sz val="9"/>
        <color theme="1"/>
        <rFont val="Arial"/>
        <family val="2"/>
      </rPr>
      <t xml:space="preserve"> 5 </t>
    </r>
    <r>
      <rPr>
        <b/>
        <sz val="9"/>
        <color theme="1"/>
        <rFont val="Calibri"/>
        <family val="2"/>
      </rPr>
      <t>≥</t>
    </r>
    <r>
      <rPr>
        <b/>
        <sz val="9"/>
        <color theme="1"/>
        <rFont val="Arial"/>
        <family val="2"/>
      </rPr>
      <t xml:space="preserve"> 10</t>
    </r>
  </si>
  <si>
    <t>This is not an exhaustive list. Any additional items must be included.</t>
  </si>
  <si>
    <t>Don’t put a figure in here at tender stage</t>
  </si>
  <si>
    <t>Project Code</t>
  </si>
  <si>
    <t>Bidders registered on the Central Suppliers Database (CSD) are eligible to submit quotations.</t>
  </si>
  <si>
    <t>Project Code:</t>
  </si>
  <si>
    <t>REGISTRATION ON THE CENTRAL SUPPLIERS DATABASE</t>
  </si>
  <si>
    <t>In terms of the Public Finance Management Act (PFMA), 1999 (Act No 1 of 1999) Section 38 (1) (a) (iii) and 51 (1) (iii) and Section 76 (4) of PFMA National Treasury developed a single platform, The Central Supplier Database (CSD) for the registration of prospective suppliers including the varification functionality of key supplier information.</t>
  </si>
  <si>
    <r>
      <t>Prospective suppliers will be able to self - register on the CSD website:</t>
    </r>
    <r>
      <rPr>
        <b/>
        <sz val="10"/>
        <rFont val="Arial"/>
        <family val="2"/>
      </rPr>
      <t xml:space="preserve"> </t>
    </r>
    <r>
      <rPr>
        <b/>
        <u/>
        <sz val="10"/>
        <rFont val="Arial"/>
        <family val="2"/>
      </rPr>
      <t>www.csd.gov.za</t>
    </r>
  </si>
  <si>
    <t>Central Supplier Database (CSD) Supplier Number:</t>
  </si>
  <si>
    <t>TAX CLEARANCE REQUIREMENTS</t>
  </si>
  <si>
    <t>It is a condition of bid that the taxes of the successful bidder must be in order, or that satisfactory arrangements have been made with South African Revenue Service (SARS) to meet the bidder’s tax obligations. It is a condition of this Offer of Commission that your practice remains in good standing with SARS (South African Revenue Services) in terms of its tax clearance, during the project, which is required to process your payment certificates.</t>
  </si>
  <si>
    <t>In order to meet this requirement bidders are required to apply via e-filing at any SARS branch office nationally. The Tax Complance Status (TCS)  requirements are also applicable to foreign bidders / individuals who wish to submit bids.</t>
  </si>
  <si>
    <r>
      <t xml:space="preserve">SARS will then furnish the bidder with a Tax Compliance Status (TCS) </t>
    </r>
    <r>
      <rPr>
        <b/>
        <sz val="11"/>
        <color theme="1"/>
        <rFont val="Arial"/>
        <family val="2"/>
      </rPr>
      <t>PIN</t>
    </r>
    <r>
      <rPr>
        <sz val="11"/>
        <color theme="1"/>
        <rFont val="Arial"/>
        <family val="2"/>
      </rPr>
      <t xml:space="preserve"> that will be valid for a period of 1 (one) year from the date of approval.</t>
    </r>
  </si>
  <si>
    <t>In bids where Consortia / Joint Ventures / Sub-contractors are involved, each party must submit a separate Tax Compliance Status (TCS) PIN.</t>
  </si>
  <si>
    <t>Application for Tax Compliance Status (TCS) PIN can be done via e-filing at any SARS branch office nationally or on the website www.sars.gov.za.</t>
  </si>
  <si>
    <t>Tax Clearance Certificates may be printed via eFiling. In order to use this provision, taxpayers will need to register with SARS as eFilers through the website www.sars.gov.za.</t>
  </si>
  <si>
    <t>IMPORTANT NOTICE</t>
  </si>
  <si>
    <t>The South African Revinue Services (SARS) has phased out the issuing of paper Tax Clearance Certificates.</t>
  </si>
  <si>
    <t>From 18 April 2016 SARS introduced an enhanced Tax Compliance (TCS) system.</t>
  </si>
  <si>
    <t>The new system allows taxpayers to obtain a Tax Compliance Status (PIN), which can be utilised by authorised third parties to varify taxpayers compliance status online via SARS e-filing.</t>
  </si>
  <si>
    <t xml:space="preserve">4. </t>
  </si>
  <si>
    <t>T2.10 TAX COMPLIANCE STATUS (TCS) PIN - TO VARIFY ON LINE COMPLIANCE SUPPLIER STATUS VIA SARS e-FILING</t>
  </si>
  <si>
    <t>Name of Supplier</t>
  </si>
  <si>
    <t>Central Suppliers Database No.:</t>
  </si>
  <si>
    <t>QUALITY CRITERIA</t>
  </si>
  <si>
    <t>Bidders are required to fill in clearly, legibly, in bold print and black ink their CSD supplier number in the space hereunder:</t>
  </si>
  <si>
    <r>
      <t>Bidders are required to fill in clearly, legibly, in bold print and black ink the SARS (TCS)</t>
    </r>
    <r>
      <rPr>
        <b/>
        <sz val="11"/>
        <color theme="1"/>
        <rFont val="Arial"/>
        <family val="2"/>
      </rPr>
      <t xml:space="preserve"> PIN </t>
    </r>
    <r>
      <rPr>
        <sz val="11"/>
        <color theme="1"/>
        <rFont val="Arial"/>
        <family val="2"/>
      </rPr>
      <t>number and Tax Reference number in the space hereunder:</t>
    </r>
  </si>
  <si>
    <t>Tax Compliance Status (TCS)                    PIN Number</t>
  </si>
  <si>
    <t xml:space="preserve">ADDITIONAL SPECIFICATION - EPWP </t>
  </si>
  <si>
    <t>EPWP EMPLOYMENT AGREEMENT</t>
  </si>
  <si>
    <t>This project is part of the Expanded Public Works Programme and aims to train young people and provide them with practical work experience as part of this programme.  Youth aged between 18 and 35 will be recruited and trained in skills relevant to the work to be done on this project.  These youth will have to be employed by the contractor as part of this project so that they can gain their work experience on these projects.  The training of the youth will be coordinated and implemented by a separate service provider.  This service provider will provide the contractor with a list of all the youth and the training each of these youth have received.  The Contractor will be required to employ all of these youth for a minimum period of 6 months.  Furthermore the Contractor will be required to supervise these youth to ensure that the work they perform is of the required standard.  If necessary the contractor’s staff will be required to assist and mentor the youth to ensure that they are able to perform the type of work they need to do to the satisfactory standards required.  The contractor will not be required to employ all youth in the programme at the same time, but may rotate the youth on the project, as long as all youth are employed for the minimum duration stated earlier.</t>
  </si>
  <si>
    <t>The Code of Good Practice for Expanded Public Works Programmes, which has been gazetted by the Department of Labour, and which provides for special conditions of employment for these EPWP projects. In terms of the Code of Good Practice, the workers on these projects are entitled to formal training, which will be provided by training providers appointed (and funded) by the Department of Labour. For projects of up to six months in duration, this training will cover life-skills and information about other education, training and employment opportunities.</t>
  </si>
  <si>
    <t>means the contractor or any party employing the worker / beneficiary under the EPWP Programme.</t>
  </si>
  <si>
    <t>means any person working or training in an elementary occupation on a EPWP.</t>
  </si>
  <si>
    <t>“worker” means any person working in an elementary occupation on a EPWP;</t>
  </si>
  <si>
    <t>“management” means any person employed by a department or implementing agency to administer or execute a EPWP;</t>
  </si>
  <si>
    <t>Workers on a EPWP are employed on a temporary basis.</t>
  </si>
  <si>
    <t>A worker may NOT be employed for longer than 24 months in any five-year cycle on a EPWP.</t>
  </si>
  <si>
    <t>Employment on a EPWP qualify to contribute 1% as employment and a worker so employed should have to register as a contributor for the purposes of the Unemployment Insurance Fund (UIF)</t>
  </si>
  <si>
    <t>A worker who returns to work after maternity leave, has the right to start a new cycle of twenty-four months employment, unless the EPWP on which she was employed has ended.</t>
  </si>
  <si>
    <t>the employer’s name and address and the name of the EPWP;</t>
  </si>
  <si>
    <t xml:space="preserve">the training that the worker may be entitled to receive during the EPWP. </t>
  </si>
  <si>
    <t>The employer must keep this record for a period of at least three years after the completion of the projectin his/her office as the project site office would have been relocated.</t>
  </si>
  <si>
    <t>obey all health and safety rules;</t>
  </si>
  <si>
    <t>It is the responsibility of employers to arrange for all persons employed on a EPWP to be covered in terms of the Compensation for Occupational Injuries and Diseases Act, 130 of 1993.</t>
  </si>
  <si>
    <t>any training received by the worker as part of the EPWP;</t>
  </si>
  <si>
    <t>the period for which the worker worked on the EPWP;</t>
  </si>
  <si>
    <t>the EPWP on which the worker worked;</t>
  </si>
  <si>
    <t>55% people between the ages of 18 and 35</t>
  </si>
  <si>
    <t>55% women;</t>
  </si>
  <si>
    <r>
      <t xml:space="preserve">The </t>
    </r>
    <r>
      <rPr>
        <i/>
        <sz val="11"/>
        <rFont val="Arial"/>
        <family val="2"/>
      </rPr>
      <t>Code of Good Practise for Employment and Conditions of Work for ExpandedPublic Works Programmes</t>
    </r>
    <r>
      <rPr>
        <sz val="11"/>
        <rFont val="Arial"/>
        <family val="2"/>
      </rPr>
      <t xml:space="preserve"> encourages:</t>
    </r>
  </si>
  <si>
    <t>·      optimal use of locally-based labour in a Expanded Public Works Programme (EPWP);</t>
  </si>
  <si>
    <t>·     the empowerment of individuals and communities engaged in a EPWP through the 
      provision of training.</t>
  </si>
  <si>
    <t xml:space="preserve">·         55% youth from 18 to 35 years of age; </t>
  </si>
  <si>
    <t>·         55% women;</t>
  </si>
  <si>
    <t>LESS R 2000 per EPWP beneficary</t>
  </si>
  <si>
    <t>PAYMENT FOR TRAINING OF EPWP BENEFICIARY</t>
  </si>
  <si>
    <t>Penalty due to not meeting the target as in SL 11.01.01….………………………………………………………..Unit: EPWP beneficiary</t>
  </si>
  <si>
    <t>Accommodation……………………………………..(Prov.Sum)…..Unit:  R/EPWP beneficiary</t>
  </si>
  <si>
    <t>Accommodation……………………………………….(Prov.Sum)….Unit:  R/EPWP beneficiary</t>
  </si>
  <si>
    <t>The unit of measurement for sub items SL 11.02.01 (02) and SL 11.02.02 (02) above shall be the amounts in Rand expended for accommodation and daily meal allowances for the EPWP beneficiary trained off site that must be arranged by the contractor. Amounts quoted shall be corrected according to re-measurement based on actual invoices.</t>
  </si>
  <si>
    <t>The units of measurement for sub items SL 11.02.01 (01) and SL 11.02.02 (01) above shall be the distance travelled in km by the EPWP beneficiary trained off site. The tendered rate shall include full compensation to safely transport the EPWP beneficiary to and from the training venue/s.</t>
  </si>
  <si>
    <t>Life skills training for 26 days  ………………………………………………. Unit:  EPWP beneficiary</t>
  </si>
  <si>
    <t>Skilled development and Technical training for EPWP beneficiary for (…….) days…………………………………………………………..  Unit:  worker-days</t>
  </si>
  <si>
    <t>The unit of measurement shall be the number of EPWP beneficiary replaced while in training multiplied by the number of days absent from the site.</t>
  </si>
  <si>
    <t xml:space="preserve">Employment of EPWP beneficiary……………………………...(Prov.Sum)¼.Unit: R/ worker-month </t>
  </si>
  <si>
    <t>PROVISION OF EPWP DESIGNED OVERALLS TO EPWP BENEFICIARY</t>
  </si>
  <si>
    <t>Supply EPWP designed overalls to EPWP beneficiary …………………………….………………….. (Prov.Sum)…………….Unit:  R</t>
  </si>
  <si>
    <t>PROVISION OF SMALL TOOLS FOR EPWP BENEFICIARY</t>
  </si>
  <si>
    <r>
      <t>Provide all EPWP beneficiary with prescribed tools for their respective trades. Specification for the mentioned tools to be provided by the EPWP Service Provider. These tools will become the property of the EPWP beneficiary after the completion of the programme</t>
    </r>
    <r>
      <rPr>
        <sz val="11"/>
        <rFont val="Arial"/>
        <family val="2"/>
      </rPr>
      <t xml:space="preserve">............................................................(Prov.Sum)….Unit:  </t>
    </r>
    <r>
      <rPr>
        <b/>
        <sz val="11"/>
        <rFont val="Arial"/>
        <family val="2"/>
      </rPr>
      <t>R 500-00</t>
    </r>
    <r>
      <rPr>
        <sz val="11"/>
        <rFont val="Arial"/>
        <family val="2"/>
      </rPr>
      <t xml:space="preserve"> /youth worker</t>
    </r>
  </si>
  <si>
    <t>APPOINTMENT OF EPWP BENEFICIARY TEAM LEADER/S</t>
  </si>
  <si>
    <t>Appointment of (_____) EPWP beneficiary team leader/s for the duration of the contract……………………………………….(Prov.Sum)……..... Unit:  R / team leader</t>
  </si>
  <si>
    <t>The EPWP beneficiary Team Leader will act as CLO/PLO to facilitate the project work between the EPWP beneficiary and the contractor.  Umsobumvu Youth Fund can assist with the sourcing of EPWP beneficiary Team Leader for employment by the contractor.</t>
  </si>
  <si>
    <t xml:space="preserve">(This shall serve as the cover page on employment contracts for local labour) </t>
  </si>
  <si>
    <t>[CONTRACTOR NAME]........................</t>
  </si>
  <si>
    <t>[WORKER NAME].................................</t>
  </si>
  <si>
    <t>Mr / Ms:</t>
  </si>
  <si>
    <r>
      <t>The worker will receive compensation to the amount of R____________________00 which must be paid by the 25</t>
    </r>
    <r>
      <rPr>
        <vertAlign val="superscript"/>
        <sz val="10"/>
        <rFont val="Arial"/>
        <family val="2"/>
      </rPr>
      <t>th</t>
    </r>
    <r>
      <rPr>
        <sz val="10"/>
        <rFont val="Arial"/>
        <family val="2"/>
      </rPr>
      <t xml:space="preserve"> or on the </t>
    </r>
    <r>
      <rPr>
        <u/>
        <sz val="10"/>
        <rFont val="Arial"/>
        <family val="2"/>
      </rPr>
      <t>last day</t>
    </r>
    <r>
      <rPr>
        <sz val="10"/>
        <rFont val="Arial"/>
        <family val="2"/>
      </rPr>
      <t xml:space="preserve"> of each month.</t>
    </r>
  </si>
  <si>
    <t>9.5.</t>
  </si>
  <si>
    <r>
      <t xml:space="preserve">A worker may take up to four consecutive months' </t>
    </r>
    <r>
      <rPr>
        <b/>
        <sz val="10"/>
        <rFont val="Arial"/>
        <family val="2"/>
      </rPr>
      <t>unpaid</t>
    </r>
    <r>
      <rPr>
        <sz val="10"/>
        <rFont val="Arial"/>
        <family val="2"/>
      </rPr>
      <t xml:space="preserve"> maternity leave. </t>
    </r>
  </si>
  <si>
    <r>
      <t xml:space="preserve">The employer must keep this record for a period of at least </t>
    </r>
    <r>
      <rPr>
        <b/>
        <sz val="10"/>
        <rFont val="Arial"/>
        <family val="2"/>
      </rPr>
      <t>three years</t>
    </r>
    <r>
      <rPr>
        <sz val="10"/>
        <rFont val="Arial"/>
        <family val="2"/>
      </rPr>
      <t xml:space="preserve"> after the completion of the EPWP. </t>
    </r>
  </si>
  <si>
    <t>Semi-Skilled:</t>
  </si>
  <si>
    <t>WEEK 5</t>
  </si>
  <si>
    <t>BUSINESS PLAN</t>
  </si>
  <si>
    <t>EPWP Official sign: _____________________</t>
  </si>
  <si>
    <t>Designation: _________________________________</t>
  </si>
  <si>
    <t>Date: ______________________________________</t>
  </si>
  <si>
    <t>Contact no: _________________________________</t>
  </si>
  <si>
    <t>DPW Official/Consultant sign: ________________________</t>
  </si>
  <si>
    <t>Designation: ______________________________________________</t>
  </si>
  <si>
    <t>Date: ___________________________________________________</t>
  </si>
  <si>
    <t>Contact no: ______________________________________________</t>
  </si>
  <si>
    <t>Contractor sign: ___________________________</t>
  </si>
  <si>
    <t>Designation: ____________________________________</t>
  </si>
  <si>
    <t>Date: _________________________________________</t>
  </si>
  <si>
    <t>Contact no: ____________________________________</t>
  </si>
  <si>
    <t xml:space="preserve">EMPLOYMENT AND TRAINING OF EPWP BENEFICIARY ON THE EXPANDED PUBLIC WORKS PROGRAMME (EPWP) Infrastructure Projects: </t>
  </si>
  <si>
    <t>In line with the Expanded Public Works Programme (EPWP) policies, the Ministerial Determination, Special Public Works Programmes, issued in terms of the Basic Conditions of Employment Act of 1997 by the Minister of labour in government Notice No. R63 of 25 January 2002, of which extracts have been reproduced below in clauses SL 04 shall apply to works described in the scope of work and which are undertaken by unskilled or semi-skilled workers. The Code of Good Practise for Employment and Conditions of Work for Expanded Public Works Programmes, issued in terms of the Basic Conditions of Employment Act of 1997 by the Minister of Labour in Government Notice No. R64 of 25 January 2002 shall apply to works described in the scope of work and which unskilled or semi-skilled workers undertake.</t>
  </si>
  <si>
    <t>EXTRACTS FROM MINISTERIAL DETERMINATION REGARDING EPWP</t>
  </si>
  <si>
    <t>“employer” means any department that hires workers to work in elementary occupations on a EPWP;</t>
  </si>
  <si>
    <t>formulate and design a contract between himself/ herself and each of the recruited EPWP beneficiary, ensuring that the contract does not contravene any of the Acts stipulated in South African Law, e.g. Basic Conditions of Employment Act, etc. (A copy of a pro-forma contract is attached at the end of this specification);</t>
  </si>
  <si>
    <r>
      <t xml:space="preserve">The employer shall adhere to the conditions of employment as stipulated in the </t>
    </r>
    <r>
      <rPr>
        <i/>
        <sz val="11"/>
        <rFont val="Arial"/>
        <family val="2"/>
      </rPr>
      <t>Code of Good Practice for Employment and Conditions of Work for Expanded Public Works Programmes</t>
    </r>
    <r>
      <rPr>
        <sz val="11"/>
        <rFont val="Arial"/>
        <family val="2"/>
      </rPr>
      <t>.  Over and above the conditions stipulated above, he shall be responsible to:</t>
    </r>
  </si>
  <si>
    <t>ensure that the recruited EPWP beneficiary are made available to receive basic life skills training which will be conducted and paid for by the Umsobumvu Youth Fund;</t>
  </si>
  <si>
    <t>ensure that all EPWP beneficiary are covered under workmen’s compensation for as long as they are contracted to the contractor.  Payment to the Compensation Commissioner shall be the responsibility of the contractor;</t>
  </si>
  <si>
    <t>assist in the identification and assessment of potential EPWP beneficiary to undergo advanced technical training in respective trades;</t>
  </si>
  <si>
    <t>provide overall supervision and day-to-day management of EPWP beneficiary and/or sub-contractors; and</t>
  </si>
  <si>
    <t>PLACEMENT OF RECRUITED EPWP BENEFICIARY</t>
  </si>
  <si>
    <t>EPWP beneficiary workers from targeted social groups from the priority list provided by the Service Provider/ Umsobumvu Youth Fund.</t>
  </si>
  <si>
    <t>facilitate on-the-job training and skills development programmes for the EPWP beneficiary;</t>
  </si>
  <si>
    <t>brief EPWP beneficiary on the conditions of employment as specified in subclause SL 04.09 above;</t>
  </si>
  <si>
    <t>enter into a contract with each EPWP beneficiaryr, which contract will form part of the Employment Agreement;</t>
  </si>
  <si>
    <t>allow EPWP beneficiary the opportunity to attend life skills training through DOL.  This shall be arranged at the beginning of the contract;</t>
  </si>
  <si>
    <t>ensure that payments to EPWP beneficiary are made as set out in subclauses SL 04.14 and SL 04.15 above.</t>
  </si>
  <si>
    <t>must be included in the EPWP beneficiary's personal profile file.</t>
  </si>
  <si>
    <t>TRAINING OF EPWP BENEFICIARY</t>
  </si>
  <si>
    <t>·      EPWP beneficiary shall be deployed on projects in the vicinity of their homes.  The same
       arrangements as for other workers regarding accommodation, subsistence and travel 
       shall be applicable to EPWP beneficiary.</t>
  </si>
  <si>
    <t>All EPWP beneficiary are entitled to undergo life skills training.  Training of this module will be flexible enough to meet the needs of the employer.  Training should take place immediately after site hand-over and during the period of site establishment and pre-planning before actual construction starts, alternatively this will be spread over the duration of the contract period.  The contractor will be required to work closely with the person to schedule the training sessions so that the timing of the training is aligned with the contractors work schedule and his demand for workers.</t>
  </si>
  <si>
    <t>The Employer shall assist in identifying EPWP beneficiary for further training.  These EPWP beneficiary will undergo further technical training to prepare them for opportunities as semi-skilled labourers.</t>
  </si>
  <si>
    <t xml:space="preserve">Such training will comprise of an off-site theoretical component and practical training on-site.  The contractor will be responsible for on-site practical work under his supervision.  EPWP beneficiary who graduate from the first phase of the training programme will be identified and given opportunities to register for skills development programmes.  These can ultimately result in a accredited qualification.  The programme will consist of theoretical instruction away from the construction site as well as on-site practical work under the supervision of the employer.  Candidates will be entitled to employment to complete all training modules.  </t>
  </si>
  <si>
    <t>BENEFICIARY (EPWP BENEFICIARY) SELECTION CRITERIA</t>
  </si>
  <si>
    <t>The EPWP beneficiary of the programmes should preferably be non-working individuals from the most vulnerable sections of disadvantaged communities who do not receive any social security pension income. The local community must, through all structures available, be informed of and consulted about the establishment of any EPWP.</t>
  </si>
  <si>
    <t>The EPWP beneficiary to be employed in the programme (EPWP) shall be directly contracted to the employer.  Over and above the construction and project management responsibilities, the employer will be expected to perform the tasks and responsibilities as set out in clause SL 05 above.</t>
  </si>
  <si>
    <t>(TARGET:- 50 EPWP BENEFICIARY)</t>
  </si>
  <si>
    <t>Skills development and Technical training for EPWP beneficiary for an average of 10 days ……(Prov.Sum)…………..…..Unit:  R/EPWP beneficiary</t>
  </si>
  <si>
    <t>CONTRACTUAL OBLIGATIONS IN RELATION TO EPWP BENEFICIARY LABOUR</t>
  </si>
  <si>
    <t>This specification contains the standard terms and conditions for workers employed in elementary occupations and trained on a Expanded Public Works Programme (EPWP) for Infrastructure.</t>
  </si>
  <si>
    <t>screen and select suitable candidates for employment from the priority list of EPWP beneficiary provided by the Umsobumvu Youth Fund  (UYF);</t>
  </si>
  <si>
    <t>ensure that all EPWP beneficiary receive instruction on safety on site prior to them commencing with work on site;</t>
  </si>
  <si>
    <t>ensure that all EPWP beneficiary are paid their wages on time through a pre-agreed payment method as stipulated in the contract with the EPWP beneficiary.</t>
  </si>
  <si>
    <t>·      EPWP beneficiary shall be employed on the projects for an average of 6 months.</t>
  </si>
  <si>
    <t>The Employer shall provide EPWP beneficiary with on-the-job training to enable them to fulfil their employment requirements.  The employer shall also be expected to closely monitor the job performance of youth workers and shall identify potential EPWP beneficiary for skills development programmes.</t>
  </si>
  <si>
    <t>CONTRACTUAL OBLIGATIONS IN RELATION TO EPWP BENIFICIARY LABOUR</t>
  </si>
  <si>
    <t>The number of EPWP beneficiary specified for this contract that will receive life skills training is 50 and technical training is 50</t>
  </si>
  <si>
    <t>EMPLOYMENT OF EPWP BENEFICIARY</t>
  </si>
  <si>
    <t>The unit of measurement shall be the number of EPWP beneficiary at the statutory labour rates of R ………. multiplied by the period employed in months and the rate tendered shall include full compensation for all costs associated with the employment of EPWP beneficiary and for complying with the conditions of contract.  The cost for the training shall be excluded from this item.  This item is based on 6 months appointment for EPWP beneficiary.</t>
  </si>
  <si>
    <t>EPWP beneficiary overalls should be orange (top and bottom) as per EPWP specification with the exception of Correctional Services contracts where the EPWP beneficiary top would be blue and the bottom orange.</t>
  </si>
  <si>
    <t>The Threshold score, below which tenderers are eliminated from further consideration, should be between 50% and 60%.</t>
  </si>
  <si>
    <t>Additional Specification - EPWP Beneficiary</t>
  </si>
  <si>
    <t xml:space="preserve">EMPLOYMENT AND TRAINING OF LABOUR ON THE EPWP BENEFICIARY INFRASTRUCTURE PROJECTS </t>
  </si>
  <si>
    <t>Penalties for not meeting target per EPWP Beneficiary</t>
  </si>
  <si>
    <t>Skills development and Technical training for EPWP Beneficiary for an average of :</t>
  </si>
  <si>
    <t>Travelling based on [number of km/EPWP Beneficiary]</t>
  </si>
  <si>
    <t>Employment of EPWP Beneficiary</t>
  </si>
  <si>
    <t>Duration of employment of EPWP Beneficiary:</t>
  </si>
  <si>
    <t xml:space="preserve">Employment of EPWP Beneficiary </t>
  </si>
  <si>
    <t>Preliminary and General - EPWP Beneficiary (If applicable)</t>
  </si>
  <si>
    <t xml:space="preserve">HAS A B-BBEE STATUS LEVEL VERIFICATION CERTIFICATE BEEN SUBMITTED?                                                                    </t>
  </si>
  <si>
    <t>Company / Bidding Entity Tax Reference Number</t>
  </si>
  <si>
    <t>Name of Bidder: _____________________________________</t>
  </si>
  <si>
    <t>Signature of Bidder:__________________________________</t>
  </si>
  <si>
    <t>Tax Compliance Status (TCS) PIN;</t>
  </si>
  <si>
    <t>55 % women;</t>
  </si>
  <si>
    <t>55% youth who are between the ages of 18 and 35; and</t>
  </si>
  <si>
    <t>EPWP BENEFICIARY SELECTION CRITERIA</t>
  </si>
  <si>
    <t>provide all EPWP beneficiary with the necessary protective clothing as required by law for the specific trades that they are involved in.</t>
  </si>
  <si>
    <t>It is stipulated that youth workers on the EPWP beneficary receive a minimum of R 1 000 per month whilst working and R 600 per month whilst on training in ALL provinces.  Should EPWP beneficiary be attending training whilst employed by the contractor, the contractor will still be responsible for payment to the EPWP beneficiary whilst at training.</t>
  </si>
  <si>
    <t>Add in the Location of the work here. Indicate accessibility to and from the site.  GPS cordinates for the site:..................................................................</t>
  </si>
  <si>
    <t>The rate of pay set for the EPWP per task or per day will be an acceptable rate determined by the Department of Labour.</t>
  </si>
  <si>
    <t xml:space="preserve"> Works Programme (EPWP) Infrastructure Projects</t>
  </si>
  <si>
    <t xml:space="preserve"> as bound elsewhere in the Bills of Quantities and</t>
  </si>
  <si>
    <t>Skills development and technical training for youth EPWP beneficiary for</t>
  </si>
  <si>
    <t xml:space="preserve">EMPLOYMENT OF EPWP BEBEFICIARY </t>
  </si>
  <si>
    <t>The unit of measurement shall be the number of EPWP beneficiary</t>
  </si>
  <si>
    <t xml:space="preserve"> of EPWP beneficiary and for complying with the conditions of</t>
  </si>
  <si>
    <t>Payment for training of EPWP beneficiary : Target:</t>
  </si>
  <si>
    <t>The number of EPWP beneficiary specified for this contract that will receive;</t>
  </si>
  <si>
    <t>Supply EPWP designed overalls to EPWP beneficiary(ref. SL</t>
  </si>
  <si>
    <t xml:space="preserve"> EPWP BENEFICIARY</t>
  </si>
  <si>
    <t xml:space="preserve">PROVISION OF SMALL TOOLS FOR </t>
  </si>
  <si>
    <t>Supply of small tools to EPWP beneficiary. Specification to be</t>
  </si>
  <si>
    <t xml:space="preserve"> supplied by the EPWP Serviced Provider for the</t>
  </si>
  <si>
    <t xml:space="preserve">APPOINTMENT OF EPWP BENEFICIARY TEAM LEADERS </t>
  </si>
  <si>
    <t xml:space="preserve">Appointment of EPWP beneficiary Team Leaders for the duration of </t>
  </si>
  <si>
    <t xml:space="preserve">  the contract (ref. SL 11.07)</t>
  </si>
  <si>
    <t xml:space="preserve">PART C4.1: SITE INFORMATION 
</t>
  </si>
  <si>
    <t>(Refer to Annexure 10)</t>
  </si>
  <si>
    <t>PART C5.1 : DRAWINGS/ANNEXURES</t>
  </si>
  <si>
    <t>The Bidder is required to submit with this quotation a Certificate of Contractor Registration issued by CIDB or a copy of the application for registration (Form F006) and Tax Compliance Status (TCS) PIN to verify on line compliance supplier status via SARS e-filing.</t>
  </si>
  <si>
    <t>the Bidder has in his/her possession Tax Compliance Status (TCS) PIN to verify on line compliance supplier status via SARS e-filing.</t>
  </si>
  <si>
    <t>there is a material irregularity in the tender process.</t>
  </si>
  <si>
    <t>Suppliers can provide their CSD supplier number and unique security code to organs of state to view their verified CSD information.</t>
  </si>
  <si>
    <t>Validity Period (Calender Days)</t>
  </si>
  <si>
    <t>Open Procedure</t>
  </si>
  <si>
    <r>
      <rPr>
        <b/>
        <sz val="12"/>
        <rFont val="Arial"/>
        <family val="2"/>
      </rPr>
      <t>5. </t>
    </r>
    <r>
      <rPr>
        <b/>
        <sz val="7"/>
        <rFont val="Times New Roman"/>
        <family val="1"/>
      </rPr>
      <t>      </t>
    </r>
    <r>
      <rPr>
        <b/>
        <sz val="12"/>
        <rFont val="Arial"/>
        <family val="2"/>
      </rPr>
      <t>DOCUMENTS REQUIRED FOR THE EVALUATION OF FUNCTIONALITY</t>
    </r>
  </si>
  <si>
    <t>PLEASE NOTE THAT THIS QUOTATION IS SUBJECT TO THE CONSTRUCTION INDUSTRY DEVELOPMENT BOARD ACT, (ACT NO. 38 OF 2000) AND ANY AMENDMENTS THERETO INCLUDING BOARD NOTICES, AND REGULATIONS PROMULGATED IN TERMS OF THE ABOVE MENTIONED ACT), AND THE STANDARD CONDITIONS OF QUOTATION AS CONTAINED IN ANNEXURE "C" OF THE STANDARD FOR UNIFORMITY IN CONSTRUCTION PROCUREMENT.  IT IS ALSO SUBJECTED TO KWAZULU-NATAL:  PROVINCIAL TREASURY SUPPLY CHAIN MANAGEMENT POLICY (DEC 2005) AND THE OCCUPATIONAL HEALTH AND SAFETY ACT, ACT 85 OF 1993 AND THE CONSTRUCTION REGULATIONS OF FEBRUARY 2014, AS AMENDED FROM TIME TO TIME.</t>
  </si>
  <si>
    <t>TAX COMPLIANCE STATUS (TCS) PIN TO VERIFY ON LINE COMPLIANCE SUPPLIER STATUS VIA SARS E - FILING.</t>
  </si>
  <si>
    <t>Each item of data given below is cross-referenced to the clause marked "C” in the above mentioned Standard Conditions of Tender.
The Joint Building Contracts Committee (JBCC's Minor Works - 4th Edition) agreements will apply and any clauses referred to will be prefixed with JBCC.</t>
  </si>
  <si>
    <r>
      <t xml:space="preserve">The conditions of Quotation are the Standard Conditions of Tender as contained in Annexure C of the CIDB Standard for Uniformity in Engineering and Construction Works Contracts as per Board Notice </t>
    </r>
    <r>
      <rPr>
        <b/>
        <sz val="10"/>
        <rFont val="Arial"/>
        <family val="2"/>
      </rPr>
      <t>423 of 2019</t>
    </r>
    <r>
      <rPr>
        <sz val="10"/>
        <color rgb="FFFF0000"/>
        <rFont val="Arial"/>
        <family val="2"/>
      </rPr>
      <t xml:space="preserve"> </t>
    </r>
    <r>
      <rPr>
        <sz val="10"/>
        <color theme="1"/>
        <rFont val="Arial"/>
        <family val="2"/>
      </rPr>
      <t>in Government Gazette</t>
    </r>
    <r>
      <rPr>
        <sz val="10"/>
        <color rgb="FFFF0000"/>
        <rFont val="Arial"/>
        <family val="2"/>
      </rPr>
      <t xml:space="preserve"> </t>
    </r>
    <r>
      <rPr>
        <b/>
        <sz val="10"/>
        <rFont val="Arial"/>
        <family val="2"/>
      </rPr>
      <t>42622 of 8 August 2019</t>
    </r>
    <r>
      <rPr>
        <sz val="10"/>
        <color theme="1"/>
        <rFont val="Arial"/>
        <family val="2"/>
      </rPr>
      <t xml:space="preserve"> as amended from time to time. (see </t>
    </r>
    <r>
      <rPr>
        <u/>
        <sz val="10"/>
        <color theme="1"/>
        <rFont val="Arial"/>
        <family val="2"/>
      </rPr>
      <t>www.cidb.org.za</t>
    </r>
    <r>
      <rPr>
        <sz val="10"/>
        <color theme="1"/>
        <rFont val="Arial"/>
        <family val="2"/>
      </rPr>
      <t>) Refer to Conditions of Tender as bound into this document.</t>
    </r>
  </si>
  <si>
    <t xml:space="preserve">C.1 </t>
  </si>
  <si>
    <t xml:space="preserve">C.1.1 </t>
  </si>
  <si>
    <t xml:space="preserve">C.1.1.1 </t>
  </si>
  <si>
    <t>C.1.1.2</t>
  </si>
  <si>
    <t>C.1.1.3</t>
  </si>
  <si>
    <t xml:space="preserve">C.1.2 </t>
  </si>
  <si>
    <t xml:space="preserve">C.1.3 </t>
  </si>
  <si>
    <r>
      <t>C.1.3.1</t>
    </r>
    <r>
      <rPr>
        <sz val="10"/>
        <color theme="1"/>
        <rFont val="Arial"/>
        <family val="2"/>
      </rPr>
      <t xml:space="preserve"> </t>
    </r>
  </si>
  <si>
    <t xml:space="preserve">C.1.3.2 </t>
  </si>
  <si>
    <r>
      <t xml:space="preserve">These conditions of tender, the </t>
    </r>
    <r>
      <rPr>
        <b/>
        <sz val="10"/>
        <color theme="1"/>
        <rFont val="Arial"/>
        <family val="2"/>
      </rPr>
      <t>tender data</t>
    </r>
    <r>
      <rPr>
        <sz val="10"/>
        <color theme="1"/>
        <rFont val="Arial"/>
        <family val="2"/>
      </rPr>
      <t xml:space="preserve"> and tender schedules which are required for tender evaluation purposes, shall  form part of any contract arising from the invitation to tender.</t>
    </r>
  </si>
  <si>
    <t xml:space="preserve">C.1.3.3 </t>
  </si>
  <si>
    <t>an individual or tenderer is in a position to exploit a professional or official capacity in some way for their personal or corporate benefit; or</t>
  </si>
  <si>
    <t>incompatibility or contradictory interests exist between an employee and the tenderer who employs that employee.</t>
  </si>
  <si>
    <r>
      <t xml:space="preserve">corrupt practice </t>
    </r>
    <r>
      <rPr>
        <sz val="10"/>
        <color theme="1"/>
        <rFont val="Arial"/>
        <family val="2"/>
      </rPr>
      <t>means the</t>
    </r>
    <r>
      <rPr>
        <b/>
        <sz val="10"/>
        <color theme="1"/>
        <rFont val="Arial"/>
        <family val="2"/>
      </rPr>
      <t xml:space="preserve"> </t>
    </r>
    <r>
      <rPr>
        <sz val="10"/>
        <color theme="1"/>
        <rFont val="Arial"/>
        <family val="2"/>
      </rPr>
      <t xml:space="preserve">offering, giving, receiving or soliciting of anything of value to influence the action of the employer or his staff or agents in the tender process; </t>
    </r>
  </si>
  <si>
    <t xml:space="preserve">C.1.4 </t>
  </si>
  <si>
    <t xml:space="preserve">C.1.5 </t>
  </si>
  <si>
    <t>C.1.5.1</t>
  </si>
  <si>
    <t>An employer may, prior to the award of the tender, cancel a tender if-</t>
  </si>
  <si>
    <r>
      <t>a)</t>
    </r>
    <r>
      <rPr>
        <b/>
        <sz val="10"/>
        <rFont val="Arial"/>
        <family val="2"/>
      </rPr>
      <t xml:space="preserve">   </t>
    </r>
  </si>
  <si>
    <t xml:space="preserve">due to changed circumstances, there is no longer a need for the engineering  and construction works specified in the inviteation; </t>
  </si>
  <si>
    <t>C.1.5.2</t>
  </si>
  <si>
    <t>The decision to cancel a tender invitation must be published in the same manner in which the original tender invitation was advertised.</t>
  </si>
  <si>
    <t>C.1.5.3</t>
  </si>
  <si>
    <t>An Employer may only with the prior approval of the relevant treasury cancel a tender invitation for the second time.</t>
  </si>
  <si>
    <t>C.1.6</t>
  </si>
  <si>
    <t>C.1.6.1</t>
  </si>
  <si>
    <t>C.1.6.2</t>
  </si>
  <si>
    <t>C.1.6.2.1</t>
  </si>
  <si>
    <t>C.1.6.2.2</t>
  </si>
  <si>
    <r>
      <t xml:space="preserve">All responsive tenderers, or at least a minimum of not less than three responsive tenderers that are highest ranked in terms of the evaluation criteria stated in the </t>
    </r>
    <r>
      <rPr>
        <b/>
        <sz val="10"/>
        <color theme="1"/>
        <rFont val="Arial"/>
        <family val="2"/>
      </rPr>
      <t>tender data</t>
    </r>
    <r>
      <rPr>
        <sz val="10"/>
        <color theme="1"/>
        <rFont val="Arial"/>
        <family val="2"/>
      </rPr>
      <t>, shall be invited to enter into competitive negotiations based on the principle of equal treatment, keeping confidential the proposed solutions and associated information. Notwithstanding the provisions of C.2.17, the employer may request that tenders be clarified, specified and fine-tuned in order to improve a tenderer's competitive position provided that such clarification, specification, fine-tuning or additional information does not alter any fundamental aspects of the offers or impose substantial new requirements which restrict or distort competition or have a discriminatory effect.</t>
    </r>
  </si>
  <si>
    <t>C.1.6.2.3</t>
  </si>
  <si>
    <t>At the conclusion of each round of negotiations, tenderers shall be invited by the employer to revise their tender offer based on the same evaluation criteria, with or without adjusted weightings. Tenderers shall be advised when they are to submit their best and final offer.</t>
  </si>
  <si>
    <t>C.1.6.2.4</t>
  </si>
  <si>
    <t>The contract shall be awarded in accordance with the provisions of C.3.11 and C.3.13 after tenderers have been requested to submit their best and final offer.</t>
  </si>
  <si>
    <t>C.1.6.3</t>
  </si>
  <si>
    <t>Proposal procedure using the two stage-system</t>
  </si>
  <si>
    <t>C.1.6.3.1</t>
  </si>
  <si>
    <r>
      <t xml:space="preserve">Tenderers shall in the first stage submit technical proposals and, if required, cost parameters around which a contract may be negotiated. The employer shall evaluate each responsive submission in terms of the method of evaluation stated in the </t>
    </r>
    <r>
      <rPr>
        <b/>
        <sz val="10"/>
        <color theme="1"/>
        <rFont val="Arial"/>
        <family val="2"/>
      </rPr>
      <t>tender data</t>
    </r>
    <r>
      <rPr>
        <sz val="10"/>
        <color theme="1"/>
        <rFont val="Arial"/>
        <family val="2"/>
      </rPr>
      <t>, and in the second stage negotiate a contract with the tenderer scoring the highest number of evaluation points and award the contract in terms of these conditions of tender.</t>
    </r>
  </si>
  <si>
    <t xml:space="preserve"> C.1.6.3.2.1       </t>
  </si>
  <si>
    <t>Tenderers shall submit in the first stage only technical proposals. The employer shall invite all responsive tenderes to submit tender offers in the second stage, following the issuing of procurement documents.</t>
  </si>
  <si>
    <t>C.1.6.3.2.2</t>
  </si>
  <si>
    <t xml:space="preserve">C.2 </t>
  </si>
  <si>
    <t xml:space="preserve">C.2.1 </t>
  </si>
  <si>
    <t>C.2.1.1</t>
  </si>
  <si>
    <t>C.2.1.2</t>
  </si>
  <si>
    <t xml:space="preserve">C.2.2 </t>
  </si>
  <si>
    <t>C.2.2.1</t>
  </si>
  <si>
    <t>C.2.2.2</t>
  </si>
  <si>
    <t xml:space="preserve">C.2.3 </t>
  </si>
  <si>
    <t xml:space="preserve">C.2.4 </t>
  </si>
  <si>
    <t xml:space="preserve">C.2.5 </t>
  </si>
  <si>
    <t xml:space="preserve">C.2.6 </t>
  </si>
  <si>
    <t xml:space="preserve">C.2.7 </t>
  </si>
  <si>
    <r>
      <t xml:space="preserve">Attend, where required, a clarification meeting at which tenderers may familiarize themselves with aspects of the proposed work, services or supply and raise questions. Details of the meeting(s) are stated in the </t>
    </r>
    <r>
      <rPr>
        <b/>
        <sz val="10"/>
        <color theme="1"/>
        <rFont val="Arial"/>
        <family val="2"/>
      </rPr>
      <t>tender data</t>
    </r>
    <r>
      <rPr>
        <sz val="10"/>
        <color theme="1"/>
        <rFont val="Arial"/>
        <family val="2"/>
      </rPr>
      <t>.</t>
    </r>
  </si>
  <si>
    <t xml:space="preserve">C.2.8 </t>
  </si>
  <si>
    <r>
      <t xml:space="preserve">Request clarification of the tender documents, if necessary, by notifying the employer at least five (5) working days before the closing time stated in the </t>
    </r>
    <r>
      <rPr>
        <b/>
        <sz val="10"/>
        <color theme="1"/>
        <rFont val="Arial"/>
        <family val="2"/>
      </rPr>
      <t>tender data</t>
    </r>
    <r>
      <rPr>
        <sz val="10"/>
        <color theme="1"/>
        <rFont val="Arial"/>
        <family val="2"/>
      </rPr>
      <t>.</t>
    </r>
  </si>
  <si>
    <t xml:space="preserve">C.2.9 </t>
  </si>
  <si>
    <r>
      <t xml:space="preserve">Be aware that the extent of insurance to be provided by the employer (if any) might not be for the full cover required in terms of the conditions of contract identified in the </t>
    </r>
    <r>
      <rPr>
        <b/>
        <sz val="10"/>
        <color theme="1"/>
        <rFont val="Arial"/>
        <family val="2"/>
      </rPr>
      <t>contract data</t>
    </r>
    <r>
      <rPr>
        <sz val="10"/>
        <color theme="1"/>
        <rFont val="Arial"/>
        <family val="2"/>
      </rPr>
      <t>. The tenderer is advised to seek qualified advice regarding insurance.</t>
    </r>
  </si>
  <si>
    <t xml:space="preserve">C.2.10 </t>
  </si>
  <si>
    <t xml:space="preserve">C.2.10.1 </t>
  </si>
  <si>
    <t xml:space="preserve">C.2.10.2 </t>
  </si>
  <si>
    <t>C.2.10.3</t>
  </si>
  <si>
    <t xml:space="preserve">C.2.10.4 </t>
  </si>
  <si>
    <t xml:space="preserve">C.2.11 </t>
  </si>
  <si>
    <t xml:space="preserve">C.2.12 </t>
  </si>
  <si>
    <t xml:space="preserve">C.2.12.1 </t>
  </si>
  <si>
    <t xml:space="preserve">C.2.12.2 </t>
  </si>
  <si>
    <r>
      <t xml:space="preserve">Accept that an alternative tender offer must  be based only on the criteria stated in the </t>
    </r>
    <r>
      <rPr>
        <b/>
        <sz val="10"/>
        <color theme="1"/>
        <rFont val="Arial"/>
        <family val="2"/>
      </rPr>
      <t>tender data</t>
    </r>
    <r>
      <rPr>
        <sz val="10"/>
        <color theme="1"/>
        <rFont val="Arial"/>
        <family val="2"/>
      </rPr>
      <t xml:space="preserve"> or criteria otherwise acceptable to the employer.</t>
    </r>
  </si>
  <si>
    <t>C.2.12.3</t>
  </si>
  <si>
    <t>An alternative tender offer must only be considered if the main tender offer is the winning tender.</t>
  </si>
  <si>
    <t xml:space="preserve">C.2.13 </t>
  </si>
  <si>
    <t xml:space="preserve">C.2.13.1 </t>
  </si>
  <si>
    <t xml:space="preserve">C.2.13.2 </t>
  </si>
  <si>
    <t xml:space="preserve">C.2.13.3 </t>
  </si>
  <si>
    <t xml:space="preserve">C.2.13.4 </t>
  </si>
  <si>
    <r>
      <t xml:space="preserve">Sign the original and all copies of the tender offer where required in terms of the </t>
    </r>
    <r>
      <rPr>
        <b/>
        <sz val="10"/>
        <color theme="1"/>
        <rFont val="Arial"/>
        <family val="2"/>
      </rPr>
      <t>tender data</t>
    </r>
    <r>
      <rPr>
        <sz val="10"/>
        <color theme="1"/>
        <rFont val="Arial"/>
        <family val="2"/>
      </rPr>
      <t>. The employer will hold all authorized signatories liable on behalf of the tenderer. Signatories for tenderers proposing to contract as joint ventures shall state which of the signatories is the lead partner whom the employer shall hold liable for the purpose of the tender offer.</t>
    </r>
  </si>
  <si>
    <t xml:space="preserve">C.2.13.5 </t>
  </si>
  <si>
    <t xml:space="preserve">C.2.13.6 </t>
  </si>
  <si>
    <t xml:space="preserve">C.2.13.7 </t>
  </si>
  <si>
    <t>C.2.13.8</t>
  </si>
  <si>
    <t>C.2.13.9</t>
  </si>
  <si>
    <t xml:space="preserve">C.2.14 </t>
  </si>
  <si>
    <t xml:space="preserve">C.2.15 </t>
  </si>
  <si>
    <t xml:space="preserve">C.2.15.1 </t>
  </si>
  <si>
    <t xml:space="preserve">C.2.15.2 </t>
  </si>
  <si>
    <t xml:space="preserve">C.2.16 </t>
  </si>
  <si>
    <t>C.2.16.1</t>
  </si>
  <si>
    <t>C.2.16.2</t>
  </si>
  <si>
    <t>C.2.16.3</t>
  </si>
  <si>
    <t>Accept that a tender submission that has been submitted to the employer may only be withdrawn or substitutes by giving the employer's agent written notice before the closing time for tenders that a tender is to be withdrawn or substituted.  If the validity period lapses before the employer evaluating the tender offer(s), the contractor reserves the right to review the price based on Consumer Price Index (CPI)</t>
  </si>
  <si>
    <t>C.2.16.4</t>
  </si>
  <si>
    <t>Where a tender submission is to be substituted, a tenderer must submit a substitute tender in accordance with the requirements of C.2.13 with the packages clearly marked as "SUBSTITUTE".</t>
  </si>
  <si>
    <t xml:space="preserve">C.2.17 </t>
  </si>
  <si>
    <t>Provide clarification of a tender offer in response to a request to do so from the employer during the evaluation of tender offers. This may include providing a breakdown of rates or prices and correction of arithmetical errors by the adjustment of certain rates or item prices (or both). No change in the competitive position of tenderers or substance of the tender offer is sought, offered, or permitted.</t>
  </si>
  <si>
    <t>Sub-clause C.2.17 does not preclude the negotiation of the final terms of the contract with a preferred tenderer following a competitive selection process, should the Employer elect to do so.</t>
  </si>
  <si>
    <t xml:space="preserve">C.2.18 </t>
  </si>
  <si>
    <t xml:space="preserve">C.2.18.1 </t>
  </si>
  <si>
    <t>Provide, on request by the employer, any other material that has a bearing on the tender offer, the tenderer’s commercial position (including notarized joint venture agreements), preferencing arrangements, or samples of materials, considered necessary by the employer for the purpose of a full and fair risk assessment. Should the tenderer not provide the material, or a satisfactory reason as to why it cannot be provided, by the time for submission stated in the employers request, the employer may regard the tender offer as non-responsive.</t>
  </si>
  <si>
    <t xml:space="preserve">C.2.18.2 </t>
  </si>
  <si>
    <t xml:space="preserve">C.2.19 </t>
  </si>
  <si>
    <t xml:space="preserve">C.2.20 </t>
  </si>
  <si>
    <t>Submit securities, bonds and policies</t>
  </si>
  <si>
    <t xml:space="preserve">C.2.21 </t>
  </si>
  <si>
    <t xml:space="preserve">C.2.22 </t>
  </si>
  <si>
    <t xml:space="preserve">C.2.23 </t>
  </si>
  <si>
    <t xml:space="preserve">C.3 </t>
  </si>
  <si>
    <t xml:space="preserve">C.3.1 </t>
  </si>
  <si>
    <t>C.3.1.1</t>
  </si>
  <si>
    <r>
      <t xml:space="preserve">Unless otherwise stated in the </t>
    </r>
    <r>
      <rPr>
        <b/>
        <sz val="10"/>
        <color theme="1"/>
        <rFont val="Arial"/>
        <family val="2"/>
      </rPr>
      <t>tender data</t>
    </r>
    <r>
      <rPr>
        <sz val="10"/>
        <color theme="1"/>
        <rFont val="Arial"/>
        <family val="2"/>
      </rPr>
      <t xml:space="preserve">, respond to a request for clarification received up to five (5)  working days before the tender closing time stated in the </t>
    </r>
    <r>
      <rPr>
        <b/>
        <sz val="10"/>
        <color theme="1"/>
        <rFont val="Arial"/>
        <family val="2"/>
      </rPr>
      <t>tender data</t>
    </r>
    <r>
      <rPr>
        <sz val="10"/>
        <color theme="1"/>
        <rFont val="Arial"/>
        <family val="2"/>
      </rPr>
      <t xml:space="preserve"> and notify all tenderers who collected tender documents.</t>
    </r>
  </si>
  <si>
    <t>C.3.1.2</t>
  </si>
  <si>
    <t xml:space="preserve">C.3.2 </t>
  </si>
  <si>
    <r>
      <t xml:space="preserve">If necessary, issue addenda that may amend or amplify the tender documents to each tenderer during the period from the date that tender documents are available until three (3) days before the tender closing time stated in the </t>
    </r>
    <r>
      <rPr>
        <b/>
        <sz val="10"/>
        <color theme="1"/>
        <rFont val="Arial"/>
        <family val="2"/>
      </rPr>
      <t>tender data</t>
    </r>
    <r>
      <rPr>
        <sz val="10"/>
        <color theme="1"/>
        <rFont val="Arial"/>
        <family val="2"/>
      </rPr>
      <t xml:space="preserve">. If, as a result a tenderer applies for an extension to the closing time stated in the </t>
    </r>
    <r>
      <rPr>
        <b/>
        <sz val="10"/>
        <color theme="1"/>
        <rFont val="Arial"/>
        <family val="2"/>
      </rPr>
      <t>tender data</t>
    </r>
    <r>
      <rPr>
        <sz val="10"/>
        <color theme="1"/>
        <rFont val="Arial"/>
        <family val="2"/>
      </rPr>
      <t>, the Employer may grant such extension and, shall then notify all tenderers who collected tender documents.</t>
    </r>
  </si>
  <si>
    <t xml:space="preserve">C.3.3 </t>
  </si>
  <si>
    <t xml:space="preserve">C.3.4 </t>
  </si>
  <si>
    <t>C.3.4.1</t>
  </si>
  <si>
    <r>
      <t xml:space="preserve">Unless the two-envelope system is to be followed, open valid tender submissions in the presence of tenderers’ agents who choose to attend at the time and place stated in the </t>
    </r>
    <r>
      <rPr>
        <b/>
        <sz val="10"/>
        <color theme="1"/>
        <rFont val="Arial"/>
        <family val="2"/>
      </rPr>
      <t>tender data</t>
    </r>
    <r>
      <rPr>
        <sz val="10"/>
        <color theme="1"/>
        <rFont val="Arial"/>
        <family val="2"/>
      </rPr>
      <t>. Tender submissions for which acceptable reasons for withdrawal have been submitted will not be opened.</t>
    </r>
  </si>
  <si>
    <r>
      <t>C.3.4.2</t>
    </r>
    <r>
      <rPr>
        <sz val="10"/>
        <color theme="1"/>
        <rFont val="Arial"/>
        <family val="2"/>
      </rPr>
      <t xml:space="preserve"> </t>
    </r>
  </si>
  <si>
    <r>
      <t xml:space="preserve">Announce at the meeting held immediately after the opening of tender submissions, at a venue indicated in the </t>
    </r>
    <r>
      <rPr>
        <b/>
        <sz val="10"/>
        <color theme="1"/>
        <rFont val="Arial"/>
        <family val="2"/>
      </rPr>
      <t>tender data</t>
    </r>
    <r>
      <rPr>
        <sz val="10"/>
        <color theme="1"/>
        <rFont val="Arial"/>
        <family val="2"/>
      </rPr>
      <t>, the name of each tenderer whose tender offer is opened and, where applicable, the total of his prices, number of points claimed for its BBBEE status level and time for completion for the main tender offer only.</t>
    </r>
  </si>
  <si>
    <t>C.3.4.3</t>
  </si>
  <si>
    <t>Make available the record outlined in C.3.4.2 to all interested persons upon request.</t>
  </si>
  <si>
    <r>
      <t>C.3.5</t>
    </r>
    <r>
      <rPr>
        <sz val="9"/>
        <rFont val="Arial"/>
        <family val="2"/>
      </rPr>
      <t/>
    </r>
  </si>
  <si>
    <t>C.3.5.1</t>
  </si>
  <si>
    <r>
      <t>C.3.5.2</t>
    </r>
    <r>
      <rPr>
        <sz val="10"/>
        <color theme="1"/>
        <rFont val="Arial"/>
        <family val="2"/>
      </rPr>
      <t xml:space="preserve"> </t>
    </r>
  </si>
  <si>
    <r>
      <t xml:space="preserve">Evaluate the functionality of the technical proposals offered by tenderers, then advise tenderers who remain in contention for the award of the contract of the time and place when the financial proposals will be opened. Open only the financial proposals of tenderers, who score in the functionality evaluation more than the minimum number of points for functionality stated in the </t>
    </r>
    <r>
      <rPr>
        <b/>
        <sz val="10"/>
        <color theme="1"/>
        <rFont val="Arial"/>
        <family val="2"/>
      </rPr>
      <t>tender data</t>
    </r>
    <r>
      <rPr>
        <sz val="10"/>
        <color theme="1"/>
        <rFont val="Arial"/>
        <family val="2"/>
      </rPr>
      <t>, and announce the score obtained for the technical proposals and the total price and any points claimed on BBBEE status level.  Return unopened financial proposals to tenderers whose technical proposals failed to achieve the minimum number of points for functionality.</t>
    </r>
  </si>
  <si>
    <t>C.3.6</t>
  </si>
  <si>
    <t>Not disclose to tenderers, or to any other person not officially concerned with such processes, information relating to the evaluation and comparison of tender offers, the final evaluation price and recommendations for the award of a contract, until after the award of the contract to the successful tenderer.</t>
  </si>
  <si>
    <t xml:space="preserve">C.3.7 </t>
  </si>
  <si>
    <t xml:space="preserve">C.3.8 </t>
  </si>
  <si>
    <t>C.3.8.1</t>
  </si>
  <si>
    <t>C.3.8.2</t>
  </si>
  <si>
    <t>affect the competitive position of other tenderers presenting responsive tenders, if it were to be rectified.</t>
  </si>
  <si>
    <t xml:space="preserve">C.3.9 </t>
  </si>
  <si>
    <t>C.3.9.1</t>
  </si>
  <si>
    <t>Check Responsive tenders for discrepancies between amounts in words and amounts in figures.Where there is a discrepancy between the amounts in figures   and the amount in words, the amount in words shall govern.</t>
  </si>
  <si>
    <t>C.3.9.2</t>
  </si>
  <si>
    <t>C.3.9.3</t>
  </si>
  <si>
    <t>Notify the tenderer of all errors or omissions that are identified in the tender offer and either confirm the tender offer as tendered of accept the corrected total of prices</t>
  </si>
  <si>
    <t>C.3.9.4</t>
  </si>
  <si>
    <t>Where the tenderer elects to confirm the tender offer as tendered, correct the errors as follows:</t>
  </si>
  <si>
    <t xml:space="preserve">C.3.10 </t>
  </si>
  <si>
    <t xml:space="preserve">C.3.11 </t>
  </si>
  <si>
    <t xml:space="preserve">The Standard Conditions of Tender standardize the procurement processes, methods and procedures from the time that tenders are invited to the time that a contract is awarded. They are generic in nature and are made project specific through choices that are made in developing the Tender Data associated with a specific project. 
Conditions of tender are by definition the document that establishes a tenderer’s obligations in submitting a tender and the employer’s undertakings in soliciting and evaluating tender offers. Such conditions establish the rules from the time a tender is advertised to the time that a contract is awarded and require employers to conduct the process of offer and acceptance in terms of a set of standard procedures
</t>
  </si>
  <si>
    <t xml:space="preserve">C.3.11.1 </t>
  </si>
  <si>
    <t xml:space="preserve">The employer must appoint an evaluation panel of not less than three persons conversant with the proposed scope of works to evaluate each responsive tender offer using the tender evaluation methods and associated evaluation criteria and weightings that are specified in the tender data. 
</t>
  </si>
  <si>
    <t xml:space="preserve">C.3.12 </t>
  </si>
  <si>
    <t>Insurance provided by the employer</t>
  </si>
  <si>
    <r>
      <t xml:space="preserve">If requested by the proposed successful tenderer, submit for the tenderer's information the policies and / or certificates of insurance which the conditions of contract identified in the </t>
    </r>
    <r>
      <rPr>
        <b/>
        <sz val="10"/>
        <rFont val="Arial"/>
        <family val="2"/>
      </rPr>
      <t>contract data</t>
    </r>
    <r>
      <rPr>
        <sz val="10"/>
        <rFont val="Arial"/>
        <family val="2"/>
      </rPr>
      <t>, require the employer to provide.</t>
    </r>
  </si>
  <si>
    <t xml:space="preserve">C.3.13 </t>
  </si>
  <si>
    <t>Acceptance of tender offer</t>
  </si>
  <si>
    <t>Accept tender offer, if in the opinion of the employer, it does not present any risk and only  if the tenderer:</t>
  </si>
  <si>
    <t xml:space="preserve">Is not under restrictions, or has principals who are under restrictions, preventing participating in the employer's procurement, </t>
  </si>
  <si>
    <t>can, as necessary and in relation to the proposed contract, demonstrate that he or she possesses the professional and technical qualifications, professional and technical competence, financial resources, equipment and other physical facilities, managerial capability, reliability, experience and reputation, expertise and the personnel, to perform the contract,</t>
  </si>
  <si>
    <t>has the legal capacity to enter into the contract,</t>
  </si>
  <si>
    <t xml:space="preserve">is not; insolvent, in receivership, under Business Rescue as provided for in chapter 6 of the Companies Act No. 2008, bankrupt or being wound up, has his/her affairs administered by a court or a judicial officer, has suspended his/her business activities or is subject to legal proceedings in respect of any of the foregoing; </t>
  </si>
  <si>
    <r>
      <t xml:space="preserve">complies with the legal requirements, if any, stated in the </t>
    </r>
    <r>
      <rPr>
        <b/>
        <sz val="10"/>
        <rFont val="Arial"/>
        <family val="2"/>
      </rPr>
      <t>tender data</t>
    </r>
    <r>
      <rPr>
        <sz val="10"/>
        <rFont val="Arial"/>
        <family val="2"/>
      </rPr>
      <t>, and</t>
    </r>
  </si>
  <si>
    <t>is able, in the opinion of the employer, to perform the contract free of conflicts of interest.</t>
  </si>
  <si>
    <t xml:space="preserve">C.3.14 </t>
  </si>
  <si>
    <t>Prepare contract documents</t>
  </si>
  <si>
    <t>C.3.14.1</t>
  </si>
  <si>
    <t>If necessary, revise documents that shall form part of the contract and that were issued by the employer as part of the tender documents to take account of:</t>
  </si>
  <si>
    <t>addenda issued during the tender period,</t>
  </si>
  <si>
    <t>inclusion of some of the returnable documents, and</t>
  </si>
  <si>
    <t>other revisions agreed between the employer and the successful tenderer.</t>
  </si>
  <si>
    <t>C.3.14.2</t>
  </si>
  <si>
    <t>Complete the schedule of deviations attached to the form of offer and acceptance, if any.</t>
  </si>
  <si>
    <t>C.3.15</t>
  </si>
  <si>
    <t>Complete Adjudicator's Contract</t>
  </si>
  <si>
    <t>Unless alternative arrangements have been agreed or otherwise provided for in the contract, arrange for both parties to complete formalities for appointing the selected adjudicator at the same time as the main contract is signed.</t>
  </si>
  <si>
    <t xml:space="preserve">C.3.16 </t>
  </si>
  <si>
    <t>Registration of the Award</t>
  </si>
  <si>
    <t>An Employer must, within twenty-one (21) working days from the date on which a contractor's offer to perform a construction works contract is accepted in writing by the employer, register and publish the award on the cidb Register of Projects.</t>
  </si>
  <si>
    <t>C.3.17</t>
  </si>
  <si>
    <t>Provide copies of the contracts</t>
  </si>
  <si>
    <t>Provide to the successful tenderer the number of copies stated in the tender data of the signed copy of the contract as soon as possible after completion and signing of the form of offer and acceptance.</t>
  </si>
  <si>
    <t>C.3.18</t>
  </si>
  <si>
    <t>Provide upon request written reasons to tenderers for any action that is taken in applying these conditions of tender but withhold information which is not in the public interest to be divulged, which is considered to prejudice the legitimate commercial interests of tenderers or might prejudice fair competition between tenderers.</t>
  </si>
  <si>
    <r>
      <t xml:space="preserve">Where the </t>
    </r>
    <r>
      <rPr>
        <b/>
        <sz val="10"/>
        <color theme="1"/>
        <rFont val="Arial"/>
        <family val="2"/>
      </rPr>
      <t>tender data</t>
    </r>
    <r>
      <rPr>
        <sz val="10"/>
        <color theme="1"/>
        <rFont val="Arial"/>
        <family val="2"/>
      </rPr>
      <t xml:space="preserve"> requires that the competitive negotiation procedure is to be followed, tenderers shall submit tender offers in response to the proposed contract in the first round of submissions. Notwithstanding the requirements of C.3.4, the employer shall announce only the names of the tenderers who make a submission. The requirements of C.3.8 relating to the material deviations or qualifications which affect the competitive position of tenderers shall not apply.</t>
    </r>
  </si>
  <si>
    <t xml:space="preserve"> C.1.3 - Annexure C - Standard Conditions of Quotation</t>
  </si>
  <si>
    <t>The weighting for Functionality  out of 100 sub-points is as follows:</t>
  </si>
  <si>
    <t>Note to the Compiler : THIS IS MERELY AN EXAMPLE OF FUNCTIONALITY CRITERIA; FUNCTIONALITY CRITERIA MUST BE PROJECT SPECIFIC AND FORMULATED IN CONJUNCTION WITH THE DPW PROJECT LEADER</t>
  </si>
  <si>
    <t>By the representative of the Tenderer, deemed to be duly authorized, signing this part of this Form of Offer and Acceptance, the tenderer offers to perform all of the obligations and liabilities of the Contractor under the contract including compliance with all its terms and conditions according to their true intent and meaning for an amount to be determined in accordance with the Conditions of Contract identified in the Contract Data.</t>
  </si>
  <si>
    <t>This Offer may be accepted by the Employer by signing the Acceptance part of this Form of Offer and Acceptance and returning one copy of this document to the Tenderer before the end of the period of validity stated in the Tender Data, whereupon the Tenderer becomes the party named as the Contractor in the Conditions of Contract identified in the Contract Data.</t>
  </si>
  <si>
    <t>Signature (s)</t>
  </si>
  <si>
    <t>Name (s)</t>
  </si>
  <si>
    <t>For the tenderer</t>
  </si>
  <si>
    <t>(Name and address of tenderer)</t>
  </si>
  <si>
    <t>Name and signature of witness</t>
  </si>
  <si>
    <t xml:space="preserve">ACCEPTANCE </t>
  </si>
  <si>
    <t>By signing this part of this Form of Offer and Acceptance, the Employer identified below, accepts the Tenderer’s offer.  In consideration thereof, the Employer shall pay the Contractor the amount due in accordance with the Conditions of Contract identified in the Contract Data.  Acceptance of the Tenderer’s offer shall form an agreement between the Employer and the Tenderer upon the terms and conditions contained in this Agreement and in the contract that is the subject of this Agreement.</t>
  </si>
  <si>
    <t>Part C1</t>
  </si>
  <si>
    <t>Agreement and Contract Data, (which includes this agreement)</t>
  </si>
  <si>
    <t>Part C2</t>
  </si>
  <si>
    <t>Pricing data</t>
  </si>
  <si>
    <t>Part C3</t>
  </si>
  <si>
    <t>Scope of work.</t>
  </si>
  <si>
    <t>Part C4</t>
  </si>
  <si>
    <t>Site information and drawings and documents or parts thereof, which may be incorporated by reference into the above listed Parts.</t>
  </si>
  <si>
    <t xml:space="preserve">Deviations from and amendments to the documents listed in the tender data and any addenda thereto as listed in the returnable schedules as well as any changes to the terms of the offer agreed by the tenderer and the employer during this process of offer and acceptance, are contained in the schedule of deviations attached to and forming part of this form of offer and acceptance. No amendments to or deviations from said documents are valid unless contained in this schedule. </t>
  </si>
  <si>
    <t xml:space="preserve">The tenderer shall within two weeks after receiving a completed copy of this agreement, including the schedule of deviations (if any), contact the employer’s agent (whose details are given in the contract data) to arrange the delivery of any securities, bonds, guarantees, proof of insurance and any other documentation to be provided in terms of the conditions of contract identified in the contract data. Failure to fulfil any of these obligations in accordance with those terms shall constitute a repudiation of this agreement. </t>
  </si>
  <si>
    <t>Notwithstanding anything contained herein, this agreement comes into effect on the date when the tenderer receives one fully completed original copy of this document, including the schedule of deviations (if any).  Unless the tenderer (now contractor) within five (5) working days of the date of such receipt notifies the employer in writing of any reason why he/she cannot accept the contents of this agreement, this agreement shall constitute a binding contract between the parties.</t>
  </si>
  <si>
    <t>For the employer</t>
  </si>
  <si>
    <t>(Name and address of employer)</t>
  </si>
  <si>
    <t>Notes:</t>
  </si>
  <si>
    <t xml:space="preserve">1. The extent of deviations from the tender documents issued by the employer before the tender closing date is limited to     those permitted in terms of the conditions of tender. </t>
  </si>
  <si>
    <t xml:space="preserve">2. A tenderer’s covering letter shall not be included in the final contract document.  Should any matter in such letter, which constitutes a deviation as aforesaid, become the subject of agreements reached during the process of offer and acceptance, the outcome of such agreement shall be recorded here. </t>
  </si>
  <si>
    <t xml:space="preserve">3. Any other matter arising from the process of offer and acceptance either as a confirmation, clarification or change to the tender documents and which it is agreed by the Parties becomes an obligation of the contract shall also be recorded here.  </t>
  </si>
  <si>
    <t xml:space="preserve">4. Any change or addition to the tender documents arising from the above agreements and recorded here, shall also be incorporated into the final draft of the Contract. </t>
  </si>
  <si>
    <t xml:space="preserve">By the duly authorised representatives signing this agreement, the employer and the tenderer agree to and accept the foregoing schedule of deviations as the only deviations from and amendments to the documents listed in the tender data and addenda thereto as listed in the returnable schedules, as well as any confirmation, clarification or changes to the terms of the offer agreed by the tenderer and the employer during this process of offer and acceptance.   </t>
  </si>
  <si>
    <t xml:space="preserve">It is expressly agreed that no other matter whether in writing, oral communication or implied during the period between the issue of the tender documents and the receipt by the tenderer of a completed signed copy of this Agreement shall have any meaning or effect in the contract between the parties arising from this agreement.  
</t>
  </si>
  <si>
    <t>The Tenderer, identified in the Offer signature block, has examined the documents listed in the Quotation Data and Addenda thereto as listed in the Returnable Schedules, and by submitting this Offer has accepted the Conditions of Tender.</t>
  </si>
  <si>
    <t>1.        Subject:</t>
  </si>
  <si>
    <t>2.      Subject:</t>
  </si>
  <si>
    <t>3.     Subject:</t>
  </si>
  <si>
    <t>4.    Subject:</t>
  </si>
  <si>
    <r>
      <t xml:space="preserve">Details:  </t>
    </r>
    <r>
      <rPr>
        <b/>
        <i/>
        <sz val="10"/>
        <color theme="1"/>
        <rFont val="Arial"/>
        <family val="2"/>
      </rPr>
      <t>     </t>
    </r>
  </si>
  <si>
    <t xml:space="preserve">Section 3:    CIDB registration number, if any: </t>
  </si>
  <si>
    <t>Section 4:    CSD Number:</t>
  </si>
  <si>
    <t>Section 5:    Particulars of sole proprietors and partners in partnerships</t>
  </si>
  <si>
    <t>Section 6:    Particulars of companies and close corporations</t>
  </si>
  <si>
    <t xml:space="preserve">i)   authorizes the Employer to verify the tenderers tax clearance status from the South African Revenue  Services that it is in   order; 
     </t>
  </si>
  <si>
    <t xml:space="preserve">ii)  confirms that neither the name of the enterprise or the name of any partner, manager, director or other 
     person, who wholly or partly exercises, or may exercise, control over the enterprise appears on the Register 
     of Tender Defaulters established in terms of the Prevention and Combating of Corrupt Activities Act of 2004; </t>
  </si>
  <si>
    <t>iii) confirms that no partner, member, director or other person, who wholly or partly exercises, or may exercise, 
     control over the enterprise appears,  has within the last five years been convicted of fraud or corruption;</t>
  </si>
  <si>
    <t>iv) confirms that I / we are not associated, linked or involved with any other tendering entities submitting tender 
     offers and have no other relationship with any of the tenderers or those responsible for compiling the scope 
     of work that could cause or be interpreted as a conflict of interest; and</t>
  </si>
  <si>
    <t>Signed</t>
  </si>
  <si>
    <t xml:space="preserve"> Enterprise name</t>
  </si>
  <si>
    <r>
      <t xml:space="preserve">* </t>
    </r>
    <r>
      <rPr>
        <i/>
        <sz val="11"/>
        <rFont val="Arial"/>
        <family val="2"/>
      </rPr>
      <t>Complete only if sole proprietor or partnership and attach separate page if more than 6 partners</t>
    </r>
  </si>
  <si>
    <t>PART A</t>
  </si>
  <si>
    <t>INVITATION TO BID - SBD 1</t>
  </si>
  <si>
    <t>YOU ARE HEREBY INVITED TO BID FOR REQUIREMENTS OF THE KWA-ZULU NATAL DEPARTMENT OF WORKS</t>
  </si>
  <si>
    <t>BID NUMBER:</t>
  </si>
  <si>
    <t>CLOSING DATE:</t>
  </si>
  <si>
    <t>CLOSING TIME:</t>
  </si>
  <si>
    <t xml:space="preserve">THE SUCCESSFUL BIDDER WILL BE REQUIRED TO FILL IN AND SIGN A WRITTEN CONTRACT </t>
  </si>
  <si>
    <r>
      <t xml:space="preserve">BID RESPONSE DOCUMENTS MAY BE DEPOSITED IN THE BID BOX SITUATED AT </t>
    </r>
    <r>
      <rPr>
        <i/>
        <sz val="10"/>
        <rFont val="Tahoma"/>
        <family val="2"/>
      </rPr>
      <t>(STREET ADDRESS)</t>
    </r>
  </si>
  <si>
    <t>SUPPLIER INFORMATION</t>
  </si>
  <si>
    <t>NAME OF BIDDER</t>
  </si>
  <si>
    <t>POSTAL ADDRESS</t>
  </si>
  <si>
    <t>STREET ADDRESS</t>
  </si>
  <si>
    <t>CODE</t>
  </si>
  <si>
    <t>NUMBER</t>
  </si>
  <si>
    <t>CELLPHONE NUMBER</t>
  </si>
  <si>
    <t>E-MAIL ADDRESS</t>
  </si>
  <si>
    <t>VAT REGISTRATION NUMBER</t>
  </si>
  <si>
    <t>TCS PIN:</t>
  </si>
  <si>
    <t>CSD No:</t>
  </si>
  <si>
    <t>B-BBEE STATUS LEVEL VERIFICATION CERTIFICATE (Tick YES or NO)</t>
  </si>
  <si>
    <t xml:space="preserve"> Yes  </t>
  </si>
  <si>
    <t>B-BBEE STATUS LEVEL SWORN AFFIDAVIT (Tick YES or NO)</t>
  </si>
  <si>
    <t xml:space="preserve"> Yes </t>
  </si>
  <si>
    <t xml:space="preserve"> No</t>
  </si>
  <si>
    <t>If YES, State the name of the verification agency accredited by SANAS</t>
  </si>
  <si>
    <t>ARE YOU THE ACCREDITED REPRESENTATIVE IN SOUTH AFRICA FOR THE GOODS /SERVICES /WORKS OFFERED?</t>
  </si>
  <si>
    <t xml:space="preserve">Yes                       </t>
  </si>
  <si>
    <r>
      <t>ARE YOU A FOREIGN BASED SUPPLIER FOR</t>
    </r>
    <r>
      <rPr>
        <b/>
        <sz val="10"/>
        <rFont val="Tahoma"/>
        <family val="2"/>
      </rPr>
      <t xml:space="preserve"> THE GOODS /SERVICES /WORKS OFFERED?</t>
    </r>
  </si>
  <si>
    <t>[IF YES ENCLOSE PROOF]</t>
  </si>
  <si>
    <t>(IF YES ANSWER PART B:3 BELOW)</t>
  </si>
  <si>
    <t>SIGNATURE OF BIDDER</t>
  </si>
  <si>
    <t>DATE</t>
  </si>
  <si>
    <t>CAPACITY UNDER WHICH THIS BID IS SIGNED (Attach proof of authority to sign this bid; e.g. resolution of directors, etc.)</t>
  </si>
  <si>
    <t>TOTAL NUMBER OF ITEMS OFFERED</t>
  </si>
  <si>
    <t>TOTAL BID PRICE (ALL INCLUSIVE)</t>
  </si>
  <si>
    <t>BIDDING PROCEDURE ENQUIRIES MAY BE DIRECTED TO:</t>
  </si>
  <si>
    <t>TECHNICAL INFORMATION MAY BE DIRECTED TO:</t>
  </si>
  <si>
    <t>DEPARTMENT/ PUBLIC ENTITY</t>
  </si>
  <si>
    <t>CONTACT PERSON</t>
  </si>
  <si>
    <t>PART B</t>
  </si>
  <si>
    <t>TERMS AND CONDITIONS FOR BIDDING - SBD 1</t>
  </si>
  <si>
    <r>
      <t>1.</t>
    </r>
    <r>
      <rPr>
        <b/>
        <sz val="7"/>
        <color rgb="FF000000"/>
        <rFont val="Tahoma"/>
        <family val="2"/>
      </rPr>
      <t xml:space="preserve">          </t>
    </r>
    <r>
      <rPr>
        <b/>
        <sz val="10"/>
        <color rgb="FF000000"/>
        <rFont val="Tahoma"/>
        <family val="2"/>
      </rPr>
      <t>BID SUBMISSION:</t>
    </r>
  </si>
  <si>
    <r>
      <t xml:space="preserve">1.1. </t>
    </r>
    <r>
      <rPr>
        <sz val="7"/>
        <rFont val="Tahoma"/>
        <family val="2"/>
      </rPr>
      <t xml:space="preserve"> </t>
    </r>
    <r>
      <rPr>
        <sz val="10"/>
        <rFont val="Tahoma"/>
        <family val="2"/>
      </rPr>
      <t>BIDS MUST BE DELIVERED BY THE STIPULATED TIME TO THE CORRECT ADDRESS. LATE BIDS WILL NOT BE ACCEPTED FOR CONSIDERATION.</t>
    </r>
  </si>
  <si>
    <r>
      <t>1.2.</t>
    </r>
    <r>
      <rPr>
        <sz val="7"/>
        <rFont val="Tahoma"/>
        <family val="2"/>
      </rPr>
      <t xml:space="preserve">   </t>
    </r>
    <r>
      <rPr>
        <sz val="10"/>
        <rFont val="Tahoma"/>
        <family val="2"/>
      </rPr>
      <t xml:space="preserve">ALL BIDS MUST BE SUBMITTED ON THE OFFICIAL FORMS PROVIDED (NOT TO BE RE-TYPED) OR </t>
    </r>
    <r>
      <rPr>
        <sz val="10"/>
        <color rgb="FFFF0000"/>
        <rFont val="Tahoma"/>
        <family val="2"/>
      </rPr>
      <t xml:space="preserve"> </t>
    </r>
    <r>
      <rPr>
        <sz val="10"/>
        <rFont val="Tahoma"/>
        <family val="2"/>
      </rPr>
      <t>ONLINE</t>
    </r>
  </si>
  <si>
    <r>
      <t xml:space="preserve">1.3. </t>
    </r>
    <r>
      <rPr>
        <sz val="7"/>
        <rFont val="Tahoma"/>
        <family val="2"/>
      </rPr>
      <t xml:space="preserve"> </t>
    </r>
    <r>
      <rPr>
        <sz val="10"/>
        <rFont val="Tahoma"/>
        <family val="2"/>
      </rPr>
      <t>BIDDERS MUST REGISTER ON THE CENTRAL SUPPLIER DATABASE (CSD) TO UPLOAD MANDATORY INFORMATION NAMELY: ( BUSINESS REGISTRATION/ DIRECTORSHIP/ MEMBERSHIP/IDENTITY NUMBERS; TAX COMPLIANCE STATUS; AND BANKING INFORMATION FOR VERIFICATION PURPOSES). B-BBEE CERTIFICATE OR SWORN AFFIDAVIT FOR B-BBEE MUST BE SUBMITTED TO BIDDING INSTITUTION.</t>
    </r>
  </si>
  <si>
    <r>
      <t>1.4.</t>
    </r>
    <r>
      <rPr>
        <sz val="7"/>
        <rFont val="Tahoma"/>
        <family val="2"/>
      </rPr>
      <t xml:space="preserve">     </t>
    </r>
    <r>
      <rPr>
        <sz val="10"/>
        <rFont val="Tahoma"/>
        <family val="2"/>
      </rPr>
      <t xml:space="preserve">WHERE A BIDDER IS NOT REGISTERED ON THE CSD, MANDATORY INFORMATION NAMELY: (BUSINESS REGISTRATION/ DIRECTORSHIP/ MEMBERSHIP/IDENTITY NUMBERS; TAX COMPLIANCE STATUS MAY NOT BE SUBMITTED WITH THE BID DOCUMENTATION. B-BBEE CERTIFICATE OR SWORN AFFIDAVIT FOR B-BBEE MUST BE SUBMITTED TO BIDDING INSTITUTION.             </t>
    </r>
  </si>
  <si>
    <r>
      <t>1.5.</t>
    </r>
    <r>
      <rPr>
        <sz val="7"/>
        <rFont val="Tahoma"/>
        <family val="2"/>
      </rPr>
      <t xml:space="preserve">     </t>
    </r>
    <r>
      <rPr>
        <sz val="10"/>
        <rFont val="Tahoma"/>
        <family val="2"/>
      </rPr>
      <t>THIS BID IS SUBJECT TO THE PREFERENTIAL PROCUREMENT POLICY FRAMEWORK ACT 2000 AND THE PREFERENTIAL PROCUREMENT REGULATIONS, 2017, THE GENERAL CONDITIONS OF CONTRACT (GCC) AND, IF APPLICABLE, ANY OTHER LEGISLATION OR SPECIAL CONDITIONS OF CONTRACT.</t>
    </r>
  </si>
  <si>
    <r>
      <t>2.</t>
    </r>
    <r>
      <rPr>
        <b/>
        <sz val="7"/>
        <color rgb="FF000000"/>
        <rFont val="Tahoma"/>
        <family val="2"/>
      </rPr>
      <t xml:space="preserve">          </t>
    </r>
    <r>
      <rPr>
        <b/>
        <sz val="10"/>
        <color rgb="FF000000"/>
        <rFont val="Tahoma"/>
        <family val="2"/>
      </rPr>
      <t>TAX COMPLIANCE REQUIREMENTS</t>
    </r>
  </si>
  <si>
    <r>
      <t>2.1</t>
    </r>
    <r>
      <rPr>
        <sz val="7"/>
        <rFont val="Tahoma"/>
        <family val="2"/>
      </rPr>
      <t xml:space="preserve">       </t>
    </r>
    <r>
      <rPr>
        <sz val="10"/>
        <rFont val="Tahoma"/>
        <family val="2"/>
      </rPr>
      <t xml:space="preserve">BIDDERS MUST ENSURE COMPLIANCE WITH THEIR TAX OBLIGATIONS. </t>
    </r>
  </si>
  <si>
    <r>
      <t>2.2</t>
    </r>
    <r>
      <rPr>
        <sz val="7"/>
        <rFont val="Tahoma"/>
        <family val="2"/>
      </rPr>
      <t xml:space="preserve">       </t>
    </r>
    <r>
      <rPr>
        <sz val="10"/>
        <rFont val="Tahoma"/>
        <family val="2"/>
      </rPr>
      <t>BIDDERS ARE REQUIRED TO SUBMIT THEIR UNIQUE PERSONAL IDENTIFICATION NUMBER (PIN) ISSUED BY SARS TO ENABLE   THE ORGAN OF STATE TO VIEW THE TAXPAYER’S PROFILE AND TAX STATUS.</t>
    </r>
  </si>
  <si>
    <t>2.3       APPLICATION FOR TAX COMPLIANCE STATUS (TCS) OR PIN MAY ALSO BE MADE VIA E-FILING. IN ORDER TO USE THIS PROVISION, TAXPAYERS WILL NEED TO REGISTER WITH SARS AS E-FILERS THROUGH THE WEBSITE WWW.SARS.GOV.ZA.</t>
  </si>
  <si>
    <r>
      <t>2.4</t>
    </r>
    <r>
      <rPr>
        <sz val="7"/>
        <rFont val="Tahoma"/>
        <family val="2"/>
      </rPr>
      <t xml:space="preserve">       </t>
    </r>
    <r>
      <rPr>
        <sz val="10"/>
        <rFont val="Tahoma"/>
        <family val="2"/>
      </rPr>
      <t xml:space="preserve">BIDDERS MAY ALSO SUBMIT A PRINTED TCS TOGETHER WITH THE BID. </t>
    </r>
  </si>
  <si>
    <r>
      <t>2.5</t>
    </r>
    <r>
      <rPr>
        <sz val="7"/>
        <rFont val="Tahoma"/>
        <family val="2"/>
      </rPr>
      <t xml:space="preserve">       </t>
    </r>
    <r>
      <rPr>
        <sz val="10"/>
        <rFont val="Tahoma"/>
        <family val="2"/>
      </rPr>
      <t>IN BIDS WHERE CONSORTIA / JOINT VENTURES / SUB-CONTRACTORS ARE INVOLVED, EACH PARTY MUST SUBMIT A SEPARATE PROOF OF   TCS / PIN / CSD NUMBER.</t>
    </r>
  </si>
  <si>
    <r>
      <t>2.6</t>
    </r>
    <r>
      <rPr>
        <sz val="7"/>
        <rFont val="Tahoma"/>
        <family val="2"/>
      </rPr>
      <t xml:space="preserve">       </t>
    </r>
    <r>
      <rPr>
        <sz val="10"/>
        <rFont val="Tahoma"/>
        <family val="2"/>
      </rPr>
      <t xml:space="preserve">WHERE NO TCS IS AVAILABLE BUT THE BIDDER IS REGISTERED ON THE CENTRAL SUPPLIER DATABASE (CSD), A CSD NUMBER MUST BE PROVIDED. </t>
    </r>
  </si>
  <si>
    <r>
      <t>3.</t>
    </r>
    <r>
      <rPr>
        <b/>
        <sz val="7"/>
        <color rgb="FF000000"/>
        <rFont val="Tahoma"/>
        <family val="2"/>
      </rPr>
      <t xml:space="preserve">          </t>
    </r>
    <r>
      <rPr>
        <b/>
        <sz val="10"/>
        <rFont val="Tahoma"/>
        <family val="2"/>
      </rPr>
      <t>QUESTIONNAIRE TO BIDDING FOREIGN SUPPLIERS</t>
    </r>
  </si>
  <si>
    <r>
      <t>3.1.</t>
    </r>
    <r>
      <rPr>
        <sz val="7"/>
        <rFont val="Tahoma"/>
        <family val="2"/>
      </rPr>
      <t xml:space="preserve">     </t>
    </r>
    <r>
      <rPr>
        <sz val="10"/>
        <rFont val="Tahoma"/>
        <family val="2"/>
      </rPr>
      <t xml:space="preserve">IS THE BIDDER A RESIDENT OF THE REPUBLIC OF SOUTH AFRICA (RSA)?                  </t>
    </r>
  </si>
  <si>
    <r>
      <t>3.2.</t>
    </r>
    <r>
      <rPr>
        <sz val="7"/>
        <rFont val="Tahoma"/>
        <family val="2"/>
      </rPr>
      <t xml:space="preserve">     </t>
    </r>
    <r>
      <rPr>
        <sz val="10"/>
        <rFont val="Tahoma"/>
        <family val="2"/>
      </rPr>
      <t xml:space="preserve">DOES THE BIDDER HAVE A BRANCH IN THE RSA?                   </t>
    </r>
  </si>
  <si>
    <r>
      <t>3.3.</t>
    </r>
    <r>
      <rPr>
        <sz val="7"/>
        <rFont val="Tahoma"/>
        <family val="2"/>
      </rPr>
      <t xml:space="preserve">     </t>
    </r>
    <r>
      <rPr>
        <sz val="10"/>
        <rFont val="Tahoma"/>
        <family val="2"/>
      </rPr>
      <t xml:space="preserve">DOES THE BIDDER HAVE A PERMANENT ESTABLISHMENT IN THE RSA?                                    </t>
    </r>
  </si>
  <si>
    <r>
      <t>3.4.</t>
    </r>
    <r>
      <rPr>
        <sz val="7"/>
        <rFont val="Tahoma"/>
        <family val="2"/>
      </rPr>
      <t xml:space="preserve">     </t>
    </r>
    <r>
      <rPr>
        <sz val="10"/>
        <rFont val="Tahoma"/>
        <family val="2"/>
      </rPr>
      <t xml:space="preserve">DOES THE BIDDER HAVE ANY SOURCE OF INCOME IN THE RSA?                                   </t>
    </r>
  </si>
  <si>
    <t>IF THE ANSWER IS “NO” TO ALL OF THE ABOVE, THEN, IT IS NOT A REQUIREMENT TO OBTAIN A TAX COMPLIANCE STATUS / TAX COMPLIANCE SYSTEM PIN CODE FROM THE SOUTH AFRICAN REVENUE SERVICE (SARS) AND IF NOT REGISTER AS PER 2.3 ABOVE.</t>
  </si>
  <si>
    <r>
      <t>NB: FAILURE TO PROVIDE ANY OF THE ABOVE PARTICULARS MAY RENDER THE BID INVALID</t>
    </r>
    <r>
      <rPr>
        <sz val="10"/>
        <rFont val="Tahoma"/>
        <family val="2"/>
      </rPr>
      <t>.</t>
    </r>
  </si>
  <si>
    <t>NOTE TO COMPILER : this is a standard bid document - please complete the parts highlighted in blue only</t>
  </si>
  <si>
    <t>T1.1 Quotation Notice and Invitation to Quote</t>
  </si>
  <si>
    <t>C.1.1</t>
  </si>
  <si>
    <t>C.1.2</t>
  </si>
  <si>
    <t>C.1.4</t>
  </si>
  <si>
    <t xml:space="preserve">C.2.1
</t>
  </si>
  <si>
    <t xml:space="preserve">C.2.2
</t>
  </si>
  <si>
    <t>C.2.7</t>
  </si>
  <si>
    <t>C.2.11</t>
  </si>
  <si>
    <t>C.2.12</t>
  </si>
  <si>
    <t>C.2.13.5</t>
  </si>
  <si>
    <t>C.2.15</t>
  </si>
  <si>
    <t>C.2.16</t>
  </si>
  <si>
    <t>C.2.17</t>
  </si>
  <si>
    <t>C.2.23</t>
  </si>
  <si>
    <t>C.3.3</t>
  </si>
  <si>
    <t>C.3.4.2.</t>
  </si>
  <si>
    <t>C.3.7</t>
  </si>
  <si>
    <t>C.3.8</t>
  </si>
  <si>
    <t>C.3.13</t>
  </si>
  <si>
    <t>C.2.13</t>
  </si>
  <si>
    <t>Estimate Including VAT</t>
  </si>
  <si>
    <t xml:space="preserve">0-500,000 = </t>
  </si>
  <si>
    <t>CIDB GRADE 1</t>
  </si>
  <si>
    <t>CIDB GRADE 2</t>
  </si>
  <si>
    <t xml:space="preserve">500,001-1,000,000 =  </t>
  </si>
  <si>
    <r>
      <t>Telegraphic, telephonic, telex, facsimile, electronic, posted and / or late Quotations will</t>
    </r>
    <r>
      <rPr>
        <b/>
        <sz val="10"/>
        <color theme="1"/>
        <rFont val="Arial"/>
        <family val="2"/>
      </rPr>
      <t xml:space="preserve"> not</t>
    </r>
    <r>
      <rPr>
        <sz val="10"/>
        <color theme="1"/>
        <rFont val="Arial"/>
        <family val="2"/>
      </rPr>
      <t xml:space="preserve"> be accepted.</t>
    </r>
  </si>
  <si>
    <t>The employer and each tenderer submitting a tender offer shall comply with these conditions of tender. In their dealings with each other, they shall discharge their duties and obligations as set out in C.2 and C.3, timeously and with integrity, and behave equitably, honestly and transparently and comply with all legal obligations and not engage in anticompetitive practices.</t>
  </si>
  <si>
    <t>NOTE TO THE COMPILER OF THIS DOCUMENT : PLEASE PRINT THE PDF VERSION OF THE BIDDER'S DISCLOSURE - SBD4 AND ATTACH TO THE BID DOCUMENT.  NO CHANGES / AMENDMENTS MUST BE MADE TO THE SBD4 NATIONAL TREASURY FORM.</t>
  </si>
  <si>
    <t>T2.13 CONTRACT FORM - PURCHASE OF GOODS/WORKS-Part 1</t>
  </si>
  <si>
    <t>T2.14 CONTRACT FORM - PURCHASE OF GOODS/WORKS-Part 2</t>
  </si>
  <si>
    <t>T2.15 BIDDER'S DISCLOSURE - SBD 4</t>
  </si>
  <si>
    <t xml:space="preserve"> T2.16 - CLIENT'S SPECIFIC REQUIREMENT FOR THE CONTRACTOR'S DETAILED OHSE PLAN</t>
  </si>
  <si>
    <t xml:space="preserve"> T2.17 - BASELINE RISK ASSESSMENT</t>
  </si>
  <si>
    <t>CHEQUE</t>
  </si>
  <si>
    <t>for projects R 1 to R 1000 000</t>
  </si>
  <si>
    <t>Quotation Document : R 1 - R 1 000 000</t>
  </si>
  <si>
    <t>Preference Points for SPECIFIC GOAL/S</t>
  </si>
  <si>
    <t xml:space="preserve">This quote will be evaluated according to the Preferential Procurement Policy Framework Act, 2000: Preferential Procurement Regulations; 2022
</t>
  </si>
  <si>
    <t>THIS BID IS SUBJECT TO THE PREFERENTIAL PROCUREMENT POLICY FRAMEWORK ACT AND THE PREFERENTIAL PROCUREMENT REGULATIONS, 2022, THE JBCC Series 2000 Edition 4 Minor Works  (August 2007) Conditions of contract AND, IF APPLICABLE, ANY OTHER SPECIAL CONDITIONS OF CONTRACT</t>
  </si>
  <si>
    <r>
      <t xml:space="preserve">Unless otherwise stated in the </t>
    </r>
    <r>
      <rPr>
        <b/>
        <sz val="10"/>
        <color theme="1"/>
        <rFont val="Arial"/>
        <family val="2"/>
      </rPr>
      <t>tender data</t>
    </r>
    <r>
      <rPr>
        <sz val="10"/>
        <color theme="1"/>
        <rFont val="Arial"/>
        <family val="2"/>
      </rPr>
      <t>, a contract will, subject to C.3.13, be concluded with the tenderer who in terms of C.3.11 is the highest ranked or the tenderer scoring the highest number of tender evaluation points, as relevant, based on the tender submissions that are received at the closing time for tenders.</t>
    </r>
  </si>
  <si>
    <t>Preference claims for the Specific Goal/s as outlined in the Invite to Quote in terms of the Preferential Procurement Regulations 2022;</t>
  </si>
  <si>
    <t>Bidder's Disclosure - SBD 4</t>
  </si>
  <si>
    <t>T2.18 CAPACITY OF BIDDER</t>
  </si>
  <si>
    <t>T2.19 - Functionality Criteria</t>
  </si>
  <si>
    <r>
      <rPr>
        <b/>
        <sz val="10"/>
        <color rgb="FFC00000"/>
        <rFont val="Arial"/>
        <family val="2"/>
      </rPr>
      <t>Please note the following for POPIA:</t>
    </r>
    <r>
      <rPr>
        <b/>
        <sz val="10"/>
        <color theme="1"/>
        <rFont val="Arial"/>
        <family val="2"/>
      </rPr>
      <t xml:space="preserve">
By submitting this tender, I hereby acknowledge consent that the KZN Department of Public Works, may, from time to time, collect/store/use/destroy/delete/share or otherwise process my Company and Director's/Shareholders personal information as the context or circumstances may require and as contemplated in terms of POPIA.  󠇮󠇮 (TICK)
</t>
    </r>
  </si>
  <si>
    <t>Price:</t>
  </si>
  <si>
    <t>Preference by means of SPECIFIC GOALS</t>
  </si>
  <si>
    <t>Preference points system:
Preferences are offered to Tenderder's who have attained points for the specific goals in accordance with the table below; Documentary Proof required to satisfy the points claimed are also indicated in the table below:</t>
  </si>
  <si>
    <t>Specific Goal</t>
  </si>
  <si>
    <t>Number of Points Allocated</t>
  </si>
  <si>
    <t>1. The Specific Goal/s Allocated Points in terms of this tender:</t>
  </si>
  <si>
    <t>Goals as Defined in the Preferential Procurment Policy 2022</t>
  </si>
  <si>
    <r>
      <rPr>
        <b/>
        <sz val="12"/>
        <rFont val="Tahoma"/>
        <family val="2"/>
      </rPr>
      <t xml:space="preserve">Promotion of enterprises located in a specific municipal area for work to be done or services to be rendered  
</t>
    </r>
    <r>
      <rPr>
        <sz val="10"/>
        <rFont val="Tahoma"/>
        <family val="2"/>
      </rPr>
      <t xml:space="preserve">
</t>
    </r>
    <r>
      <rPr>
        <b/>
        <sz val="10"/>
        <rFont val="Tahoma"/>
        <family val="2"/>
      </rPr>
      <t>Documentary Proof Required:</t>
    </r>
    <r>
      <rPr>
        <sz val="10"/>
        <rFont val="Tahoma"/>
        <family val="2"/>
      </rPr>
      <t xml:space="preserve"> 1) Proof of Municipal Account depicting Physical Address of the business 
                                             OR  2) Lease Agreement</t>
    </r>
  </si>
  <si>
    <r>
      <t>Total</t>
    </r>
    <r>
      <rPr>
        <sz val="10"/>
        <color theme="1"/>
        <rFont val="Arial"/>
        <family val="2"/>
      </rPr>
      <t xml:space="preserve"> of Price and Points for Specific Goals must not exceed 100</t>
    </r>
    <r>
      <rPr>
        <b/>
        <sz val="10"/>
        <color theme="1"/>
        <rFont val="Arial"/>
        <family val="2"/>
      </rPr>
      <t xml:space="preserve"> points</t>
    </r>
  </si>
  <si>
    <t>The documentary proof required to satisfy the points claimed for specific goals in terms of this tender, are duly indicated on the table (1) above.</t>
  </si>
  <si>
    <t>The successful bidder will be required to fill in and sign a written Contract Form.</t>
  </si>
  <si>
    <t>SBD4 issued by National Treasury must be completed for each tender and be attached as a tender requirement</t>
  </si>
  <si>
    <r>
      <t xml:space="preserve">Promotion of enterprises located in a specific municipal area for work to be done or services to be rendered
</t>
    </r>
    <r>
      <rPr>
        <b/>
        <sz val="10"/>
        <rFont val="Tahoma"/>
        <family val="2"/>
      </rPr>
      <t/>
    </r>
  </si>
  <si>
    <r>
      <t xml:space="preserve">Promotion of enterprises located in rural areas
</t>
    </r>
    <r>
      <rPr>
        <b/>
        <sz val="10"/>
        <rFont val="Tahoma"/>
        <family val="2"/>
      </rPr>
      <t/>
    </r>
  </si>
  <si>
    <t>T2.9 PREFERENCE POINTS CLAIM FORM IN TERMS OF THE PREFERENTIAL PROCUREMENT REGULATIONS 2022</t>
  </si>
  <si>
    <t>Project Title:</t>
  </si>
  <si>
    <r>
      <rPr>
        <b/>
        <sz val="11"/>
        <color rgb="FF00007F"/>
        <rFont val="Arial"/>
        <family val="2"/>
      </rPr>
      <t>SBD 6.1</t>
    </r>
  </si>
  <si>
    <r>
      <rPr>
        <b/>
        <sz val="11"/>
        <rFont val="Arial"/>
        <family val="2"/>
      </rPr>
      <t>PREFERENCE POINTS CLAIM FORM IN TERMS OF THE PREFERENTIAL</t>
    </r>
  </si>
  <si>
    <r>
      <rPr>
        <b/>
        <sz val="11"/>
        <rFont val="Arial"/>
        <family val="2"/>
      </rPr>
      <t>PROCUREMENT REGULATIONS 2022</t>
    </r>
  </si>
  <si>
    <t>This preference form must form part of all tenders invited.  It contains general information and serves as a claim form for preference points for specific goals.</t>
  </si>
  <si>
    <t>NB: BEFORE   COMPLETING   THIS   FORM,   TENDERERS   MUST   STUDY   THE GENERAL CONDITIONS, DEFINITIONS AND DIRECTIVES APPLICABLE IN RESPECT OF THE TENDER AND PREFERENTIAL PROCUREMENT REGULATIONS, 2022</t>
  </si>
  <si>
    <r>
      <rPr>
        <b/>
        <sz val="11"/>
        <rFont val="Arial"/>
        <family val="2"/>
      </rPr>
      <t>1.        GENERAL CONDITIONS</t>
    </r>
  </si>
  <si>
    <r>
      <rPr>
        <sz val="11"/>
        <rFont val="Arial"/>
        <family val="2"/>
      </rPr>
      <t>1.1      The following preference point systems are applicable to invitations to tender:</t>
    </r>
  </si>
  <si>
    <r>
      <rPr>
        <sz val="11"/>
        <rFont val="Times New Roman"/>
        <family val="1"/>
      </rPr>
      <t xml:space="preserve">-     </t>
    </r>
    <r>
      <rPr>
        <sz val="11"/>
        <rFont val="Arial"/>
        <family val="2"/>
      </rPr>
      <t xml:space="preserve"> the 80/20 system for requirements with a Rand value of up to R50 000 000 (all</t>
    </r>
    <r>
      <rPr>
        <sz val="11"/>
        <rFont val="Times New Roman"/>
        <family val="1"/>
      </rPr>
      <t xml:space="preserve"> </t>
    </r>
    <r>
      <rPr>
        <sz val="11"/>
        <rFont val="Arial"/>
        <family val="2"/>
      </rPr>
      <t>applicable taxes included); and</t>
    </r>
  </si>
  <si>
    <r>
      <rPr>
        <sz val="11"/>
        <rFont val="Times New Roman"/>
        <family val="1"/>
      </rPr>
      <t xml:space="preserve">-     </t>
    </r>
    <r>
      <rPr>
        <sz val="11"/>
        <rFont val="Arial"/>
        <family val="2"/>
      </rPr>
      <t xml:space="preserve"> the 90/10 system for requirements with a Rand value above R50 000 000 (all</t>
    </r>
    <r>
      <rPr>
        <sz val="11"/>
        <rFont val="Times New Roman"/>
        <family val="1"/>
      </rPr>
      <t xml:space="preserve"> </t>
    </r>
    <r>
      <rPr>
        <sz val="11"/>
        <rFont val="Arial"/>
        <family val="2"/>
      </rPr>
      <t>applicable taxes included).</t>
    </r>
  </si>
  <si>
    <r>
      <rPr>
        <sz val="11"/>
        <rFont val="Arial"/>
        <family val="2"/>
      </rPr>
      <t xml:space="preserve">1.2         </t>
    </r>
    <r>
      <rPr>
        <b/>
        <sz val="11"/>
        <rFont val="Arial"/>
        <family val="2"/>
      </rPr>
      <t>To be completed by the organ of state</t>
    </r>
  </si>
  <si>
    <r>
      <rPr>
        <sz val="11"/>
        <rFont val="Arial"/>
        <family val="2"/>
      </rPr>
      <t>(</t>
    </r>
    <r>
      <rPr>
        <i/>
        <sz val="11"/>
        <rFont val="Arial"/>
        <family val="2"/>
      </rPr>
      <t>delete whichever is not applicable for this tender</t>
    </r>
    <r>
      <rPr>
        <sz val="11"/>
        <rFont val="Arial"/>
        <family val="2"/>
      </rPr>
      <t>).</t>
    </r>
  </si>
  <si>
    <r>
      <rPr>
        <sz val="11"/>
        <rFont val="Arial"/>
        <family val="2"/>
      </rPr>
      <t xml:space="preserve">a)  The applicable preference point system for this tender is the </t>
    </r>
    <r>
      <rPr>
        <sz val="11"/>
        <color rgb="FFFF0000"/>
        <rFont val="Arial"/>
        <family val="2"/>
      </rPr>
      <t xml:space="preserve">90/10 </t>
    </r>
    <r>
      <rPr>
        <sz val="11"/>
        <rFont val="Arial"/>
        <family val="2"/>
      </rPr>
      <t>preference</t>
    </r>
    <r>
      <rPr>
        <sz val="11"/>
        <rFont val="Times New Roman"/>
        <family val="1"/>
      </rPr>
      <t xml:space="preserve"> </t>
    </r>
    <r>
      <rPr>
        <sz val="11"/>
        <rFont val="Arial"/>
        <family val="2"/>
      </rPr>
      <t>point system.</t>
    </r>
  </si>
  <si>
    <r>
      <t xml:space="preserve">b)  The applicable preference point system for this tender is the </t>
    </r>
    <r>
      <rPr>
        <sz val="11"/>
        <color rgb="FFFF0000"/>
        <rFont val="Arial"/>
        <family val="2"/>
      </rPr>
      <t xml:space="preserve">80/20 </t>
    </r>
    <r>
      <rPr>
        <sz val="11"/>
        <rFont val="Arial"/>
        <family val="2"/>
      </rPr>
      <t>preference point system.</t>
    </r>
  </si>
  <si>
    <r>
      <t xml:space="preserve">c)  Either the </t>
    </r>
    <r>
      <rPr>
        <sz val="11"/>
        <color rgb="FFFF0000"/>
        <rFont val="Arial"/>
        <family val="2"/>
      </rPr>
      <t xml:space="preserve">90/10 or 80/20 preference point system </t>
    </r>
    <r>
      <rPr>
        <sz val="11"/>
        <rFont val="Arial"/>
        <family val="2"/>
      </rPr>
      <t>will be applicable in this tender.  The lowest/ highest acceptable tender will be used to determine the    accurate system once tenders are received.</t>
    </r>
  </si>
  <si>
    <t>1.3 Points for this tender (even in the case of a tender for income-generating contracts) shall be awarded for:</t>
  </si>
  <si>
    <r>
      <rPr>
        <sz val="11"/>
        <rFont val="Arial"/>
        <family val="2"/>
      </rPr>
      <t>(a) Price; and</t>
    </r>
  </si>
  <si>
    <r>
      <rPr>
        <sz val="11"/>
        <rFont val="Arial"/>
        <family val="2"/>
      </rPr>
      <t>(b) Specific Goals.</t>
    </r>
  </si>
  <si>
    <r>
      <rPr>
        <sz val="11"/>
        <rFont val="Arial"/>
        <family val="2"/>
      </rPr>
      <t xml:space="preserve">1.4      </t>
    </r>
    <r>
      <rPr>
        <b/>
        <sz val="11"/>
        <rFont val="Arial"/>
        <family val="2"/>
      </rPr>
      <t>To be completed by the organ of state:</t>
    </r>
  </si>
  <si>
    <r>
      <rPr>
        <sz val="11"/>
        <rFont val="Arial"/>
        <family val="2"/>
      </rPr>
      <t>The maximum points for this tender are allocated as follows:</t>
    </r>
  </si>
  <si>
    <r>
      <rPr>
        <b/>
        <sz val="11"/>
        <color rgb="FFFFFFFF"/>
        <rFont val="Arial"/>
        <family val="2"/>
      </rPr>
      <t>POINTS</t>
    </r>
  </si>
  <si>
    <r>
      <rPr>
        <b/>
        <sz val="11"/>
        <rFont val="Arial"/>
        <family val="2"/>
      </rPr>
      <t>PRICE</t>
    </r>
  </si>
  <si>
    <r>
      <rPr>
        <b/>
        <sz val="11"/>
        <rFont val="Arial"/>
        <family val="2"/>
      </rPr>
      <t>SPECIFIC GOALS</t>
    </r>
  </si>
  <si>
    <r>
      <rPr>
        <b/>
        <sz val="11"/>
        <rFont val="Arial"/>
        <family val="2"/>
      </rPr>
      <t>Total points for Price and SPECIFIC GOALS</t>
    </r>
  </si>
  <si>
    <t>1.5 Failure on the part of a tenderer to submit proof or documentation required in terms of this tender to claim points for specific goals with the tender, will be interpreted to mean that preference points for specific goals are not claimed.</t>
  </si>
  <si>
    <t>1.6 The organ of state reserves the right to require of a tenderer, either before a tender is adjudicated or at any time subsequently, to substantiate any claim in regard  to preferences, in any manner required by the organ of state.</t>
  </si>
  <si>
    <r>
      <rPr>
        <b/>
        <sz val="11"/>
        <rFont val="Arial"/>
        <family val="2"/>
      </rPr>
      <t>2.        DEFINITIONS</t>
    </r>
  </si>
  <si>
    <r>
      <rPr>
        <sz val="11"/>
        <rFont val="Arial"/>
        <family val="2"/>
      </rPr>
      <t xml:space="preserve">(a) </t>
    </r>
    <r>
      <rPr>
        <b/>
        <sz val="11"/>
        <rFont val="Arial"/>
        <family val="2"/>
      </rPr>
      <t xml:space="preserve">“tender” </t>
    </r>
    <r>
      <rPr>
        <sz val="11"/>
        <rFont val="Arial"/>
        <family val="2"/>
      </rPr>
      <t>means a written offer in the form determined by an organ of state in</t>
    </r>
    <r>
      <rPr>
        <sz val="11"/>
        <rFont val="Times New Roman"/>
        <family val="1"/>
      </rPr>
      <t xml:space="preserve"> </t>
    </r>
    <r>
      <rPr>
        <sz val="11"/>
        <rFont val="Arial"/>
        <family val="2"/>
      </rPr>
      <t>response to an invitation to provide goods or services through price quotations,</t>
    </r>
    <r>
      <rPr>
        <sz val="11"/>
        <rFont val="Times New Roman"/>
        <family val="1"/>
      </rPr>
      <t xml:space="preserve"> </t>
    </r>
    <r>
      <rPr>
        <sz val="11"/>
        <rFont val="Arial"/>
        <family val="2"/>
      </rPr>
      <t>competitive tendering process or any other method envisaged in legislation;</t>
    </r>
  </si>
  <si>
    <r>
      <rPr>
        <sz val="11"/>
        <rFont val="Arial"/>
        <family val="2"/>
      </rPr>
      <t xml:space="preserve">(b) </t>
    </r>
    <r>
      <rPr>
        <b/>
        <sz val="11"/>
        <rFont val="Arial"/>
        <family val="2"/>
      </rPr>
      <t xml:space="preserve">“price” </t>
    </r>
    <r>
      <rPr>
        <sz val="11"/>
        <rFont val="Arial"/>
        <family val="2"/>
      </rPr>
      <t>means an amount of money tendered for goods or services, and</t>
    </r>
    <r>
      <rPr>
        <sz val="11"/>
        <rFont val="Times New Roman"/>
        <family val="1"/>
      </rPr>
      <t xml:space="preserve"> </t>
    </r>
    <r>
      <rPr>
        <sz val="11"/>
        <rFont val="Arial"/>
        <family val="2"/>
      </rPr>
      <t>includes all applicable taxes less all unconditional discounts;</t>
    </r>
  </si>
  <si>
    <r>
      <rPr>
        <i/>
        <sz val="11"/>
        <rFont val="Arial"/>
        <family val="2"/>
      </rPr>
      <t xml:space="preserve">(c) </t>
    </r>
    <r>
      <rPr>
        <b/>
        <sz val="11"/>
        <rFont val="Arial"/>
        <family val="2"/>
      </rPr>
      <t xml:space="preserve">“rand value” </t>
    </r>
    <r>
      <rPr>
        <sz val="11"/>
        <rFont val="Arial"/>
        <family val="2"/>
      </rPr>
      <t>means the total estimated value of a contract in Rand, calculated at the</t>
    </r>
    <r>
      <rPr>
        <sz val="11"/>
        <rFont val="Times New Roman"/>
        <family val="1"/>
      </rPr>
      <t xml:space="preserve"> </t>
    </r>
    <r>
      <rPr>
        <sz val="11"/>
        <rFont val="Arial"/>
        <family val="2"/>
      </rPr>
      <t>time of bid invitation, and includes all applicable taxes;</t>
    </r>
  </si>
  <si>
    <r>
      <rPr>
        <sz val="11"/>
        <rFont val="Arial"/>
        <family val="2"/>
      </rPr>
      <t xml:space="preserve">(d) </t>
    </r>
    <r>
      <rPr>
        <b/>
        <sz val="11"/>
        <rFont val="Arial"/>
        <family val="2"/>
      </rPr>
      <t xml:space="preserve">“tender for income-generating contracts” </t>
    </r>
    <r>
      <rPr>
        <sz val="11"/>
        <rFont val="Arial"/>
        <family val="2"/>
      </rPr>
      <t>means a written offer in the form</t>
    </r>
    <r>
      <rPr>
        <sz val="11"/>
        <rFont val="Times New Roman"/>
        <family val="1"/>
      </rPr>
      <t xml:space="preserve"> </t>
    </r>
    <r>
      <rPr>
        <sz val="11"/>
        <rFont val="Arial"/>
        <family val="2"/>
      </rPr>
      <t>determined by an organ of state in response to an invitation for the origination of</t>
    </r>
    <r>
      <rPr>
        <sz val="11"/>
        <rFont val="Times New Roman"/>
        <family val="1"/>
      </rPr>
      <t xml:space="preserve"> </t>
    </r>
    <r>
      <rPr>
        <sz val="11"/>
        <rFont val="Arial"/>
        <family val="2"/>
      </rPr>
      <t>income-generating contracts through any method envisaged in legislation that will</t>
    </r>
    <r>
      <rPr>
        <sz val="11"/>
        <rFont val="Times New Roman"/>
        <family val="1"/>
      </rPr>
      <t xml:space="preserve"> </t>
    </r>
    <r>
      <rPr>
        <sz val="11"/>
        <rFont val="Arial"/>
        <family val="2"/>
      </rPr>
      <t>result in a legal agreement between the organ of state and a third party that produces</t>
    </r>
    <r>
      <rPr>
        <sz val="11"/>
        <rFont val="Times New Roman"/>
        <family val="1"/>
      </rPr>
      <t xml:space="preserve"> </t>
    </r>
    <r>
      <rPr>
        <sz val="11"/>
        <rFont val="Arial"/>
        <family val="2"/>
      </rPr>
      <t>revenue for  the organ of state,  and includes, but is  not limited to, leasing and</t>
    </r>
    <r>
      <rPr>
        <sz val="11"/>
        <rFont val="Times New Roman"/>
        <family val="1"/>
      </rPr>
      <t xml:space="preserve"> </t>
    </r>
    <r>
      <rPr>
        <sz val="11"/>
        <rFont val="Arial"/>
        <family val="2"/>
      </rPr>
      <t>disposal of assets and concession contracts, excluding direct sales and disposal of</t>
    </r>
    <r>
      <rPr>
        <sz val="11"/>
        <rFont val="Times New Roman"/>
        <family val="1"/>
      </rPr>
      <t xml:space="preserve"> </t>
    </r>
    <r>
      <rPr>
        <sz val="11"/>
        <rFont val="Arial"/>
        <family val="2"/>
      </rPr>
      <t>assets through public auctions; and</t>
    </r>
  </si>
  <si>
    <r>
      <rPr>
        <sz val="11"/>
        <rFont val="Arial"/>
        <family val="2"/>
      </rPr>
      <t xml:space="preserve">(e) </t>
    </r>
    <r>
      <rPr>
        <b/>
        <sz val="11"/>
        <rFont val="Arial"/>
        <family val="2"/>
      </rPr>
      <t xml:space="preserve">“the Act” </t>
    </r>
    <r>
      <rPr>
        <sz val="11"/>
        <rFont val="Arial"/>
        <family val="2"/>
      </rPr>
      <t>means the Preferential Procurement Policy Framework Act, 2000 (Act No.</t>
    </r>
    <r>
      <rPr>
        <sz val="11"/>
        <rFont val="Times New Roman"/>
        <family val="1"/>
      </rPr>
      <t xml:space="preserve"> </t>
    </r>
    <r>
      <rPr>
        <sz val="11"/>
        <rFont val="Arial"/>
        <family val="2"/>
      </rPr>
      <t>5 of 2000).</t>
    </r>
  </si>
  <si>
    <r>
      <rPr>
        <b/>
        <sz val="11"/>
        <rFont val="Arial"/>
        <family val="2"/>
      </rPr>
      <t>3.           FORMULAE FOR PROCUREMENT OF GOODS AND SERVICES</t>
    </r>
  </si>
  <si>
    <r>
      <rPr>
        <sz val="11"/>
        <rFont val="Arial"/>
        <family val="2"/>
      </rPr>
      <t xml:space="preserve">3.1.       </t>
    </r>
    <r>
      <rPr>
        <b/>
        <sz val="11"/>
        <rFont val="Arial"/>
        <family val="2"/>
      </rPr>
      <t>POINTS AWARDED FOR PRICE</t>
    </r>
  </si>
  <si>
    <r>
      <rPr>
        <b/>
        <sz val="11"/>
        <rFont val="Arial"/>
        <family val="2"/>
      </rPr>
      <t>3.1.1  THE 80/20 OR 90/10 PREFERENCE POINT SYSTEMS</t>
    </r>
  </si>
  <si>
    <r>
      <rPr>
        <sz val="11"/>
        <rFont val="Arial"/>
        <family val="2"/>
      </rPr>
      <t>A maximum of 80 or 90 points is allocated for price on the following basis:</t>
    </r>
  </si>
  <si>
    <t>80/20                                        or       90/10</t>
  </si>
  <si>
    <t>Ps=80(1-(Pt-P min⁡ )/(P min⁡ ) or Ps=90(1-(Pt-P min⁡ )/(P min⁡ )</t>
  </si>
  <si>
    <r>
      <rPr>
        <sz val="11"/>
        <rFont val="Arial"/>
        <family val="2"/>
      </rPr>
      <t>Where</t>
    </r>
  </si>
  <si>
    <t xml:space="preserve">Ps       =      Points scored for price of tender under consideration </t>
  </si>
  <si>
    <t>Pt        =      Price of tender under consideration</t>
  </si>
  <si>
    <t>Pmin   =      Price of lowest acceptable tender</t>
  </si>
  <si>
    <r>
      <rPr>
        <sz val="11"/>
        <rFont val="Arial"/>
        <family val="2"/>
      </rPr>
      <t xml:space="preserve">3.2.       </t>
    </r>
    <r>
      <rPr>
        <b/>
        <sz val="11"/>
        <rFont val="Arial"/>
        <family val="2"/>
      </rPr>
      <t>FORMULAE FOR DISPOSAL OR LEASING OF STATE ASSETS AND INCOME GENERATING PROCUREMENT</t>
    </r>
  </si>
  <si>
    <r>
      <rPr>
        <sz val="11"/>
        <rFont val="Arial"/>
        <family val="2"/>
      </rPr>
      <t xml:space="preserve">3.2.1.     </t>
    </r>
    <r>
      <rPr>
        <b/>
        <sz val="11"/>
        <rFont val="Arial"/>
        <family val="2"/>
      </rPr>
      <t>POINTS AWARDED FOR PRICE</t>
    </r>
  </si>
  <si>
    <t>80/20                                            or       90/10</t>
  </si>
  <si>
    <t xml:space="preserve">Ps=80(1+(Pt-P max⁡ )/(P max⁡ )  or  Ps=90(1+(Pt-P max⁡ )/Pmax)
</t>
  </si>
  <si>
    <t>Ps       =      Points scored for price of tender under consideration</t>
  </si>
  <si>
    <t xml:space="preserve">Pt        =      Price of tender under consideration </t>
  </si>
  <si>
    <t>Pmax  =      Price of highest acceptable tender</t>
  </si>
  <si>
    <r>
      <rPr>
        <b/>
        <sz val="11"/>
        <rFont val="Arial"/>
        <family val="2"/>
      </rPr>
      <t>4.        POINTS AWARDED FOR SPECIFIC GOALS</t>
    </r>
  </si>
  <si>
    <t>4.1.     In terms of Regulation 4(2); 5(2); 6(2) and 7(2) of the Preferential Procurement Regulations, preference points must be awarded for specific goals stated in the tender. For the purposes of this tender the tenderer will be allocated points based on the goals stated in table 1 below as may be supported by proof/ documentation stated in the conditions of this tender:</t>
  </si>
  <si>
    <r>
      <rPr>
        <sz val="11"/>
        <rFont val="Arial"/>
        <family val="2"/>
      </rPr>
      <t>4.2. In cases where organs of state intend to use Regulation 3(2) of the Regulations,</t>
    </r>
    <r>
      <rPr>
        <sz val="11"/>
        <rFont val="Times New Roman"/>
        <family val="1"/>
      </rPr>
      <t xml:space="preserve"> </t>
    </r>
    <r>
      <rPr>
        <sz val="11"/>
        <rFont val="Arial"/>
        <family val="2"/>
      </rPr>
      <t>which states that, if it is unclear whether the 80/20 or 90/10 preference point system</t>
    </r>
    <r>
      <rPr>
        <sz val="11"/>
        <rFont val="Times New Roman"/>
        <family val="1"/>
      </rPr>
      <t xml:space="preserve"> </t>
    </r>
    <r>
      <rPr>
        <sz val="11"/>
        <rFont val="Arial"/>
        <family val="2"/>
      </rPr>
      <t>applies, an organ of state must, in the tender documents, stipulate in the case of—</t>
    </r>
  </si>
  <si>
    <r>
      <rPr>
        <sz val="11"/>
        <rFont val="Arial"/>
        <family val="2"/>
      </rPr>
      <t>(a) an invitation for tender for income-generating contracts,  that  either  the</t>
    </r>
    <r>
      <rPr>
        <sz val="11"/>
        <rFont val="Times New Roman"/>
        <family val="1"/>
      </rPr>
      <t xml:space="preserve"> </t>
    </r>
    <r>
      <rPr>
        <sz val="11"/>
        <rFont val="Arial"/>
        <family val="2"/>
      </rPr>
      <t>80/20 or 90/10 preference point system will apply and that the highest</t>
    </r>
    <r>
      <rPr>
        <sz val="11"/>
        <rFont val="Times New Roman"/>
        <family val="1"/>
      </rPr>
      <t xml:space="preserve"> </t>
    </r>
    <r>
      <rPr>
        <sz val="11"/>
        <rFont val="Arial"/>
        <family val="2"/>
      </rPr>
      <t>acceptable tender will be used to determine the applicable preference point</t>
    </r>
    <r>
      <rPr>
        <sz val="11"/>
        <rFont val="Times New Roman"/>
        <family val="1"/>
      </rPr>
      <t xml:space="preserve"> </t>
    </r>
    <r>
      <rPr>
        <sz val="11"/>
        <rFont val="Arial"/>
        <family val="2"/>
      </rPr>
      <t>system; or</t>
    </r>
  </si>
  <si>
    <t>(b) any other invitation for tender, that either the 80/20 or 90/10 preference point system will apply and that the lowest acceptable tender will be used to determine the applicable preference point system,</t>
  </si>
  <si>
    <r>
      <rPr>
        <sz val="11"/>
        <rFont val="Arial"/>
        <family val="2"/>
      </rPr>
      <t>then the organ of state must indicate the points allocated for specific goals for both</t>
    </r>
    <r>
      <rPr>
        <sz val="11"/>
        <rFont val="Times New Roman"/>
        <family val="1"/>
      </rPr>
      <t xml:space="preserve"> </t>
    </r>
    <r>
      <rPr>
        <sz val="11"/>
        <rFont val="Arial"/>
        <family val="2"/>
      </rPr>
      <t>the 90/10 and 80/20 preference point system.</t>
    </r>
  </si>
  <si>
    <t>Table 1: Specific goals for the tender and points claimed are indicated per the table below.</t>
  </si>
  <si>
    <r>
      <rPr>
        <b/>
        <i/>
        <sz val="11"/>
        <rFont val="Arial"/>
        <family val="2"/>
      </rPr>
      <t>(Note to organs of state: Where either the 90/10 or 80/20 preference point system is</t>
    </r>
    <r>
      <rPr>
        <b/>
        <i/>
        <sz val="11"/>
        <rFont val="Times New Roman"/>
        <family val="1"/>
      </rPr>
      <t xml:space="preserve"> </t>
    </r>
    <r>
      <rPr>
        <b/>
        <i/>
        <sz val="11"/>
        <rFont val="Arial"/>
        <family val="2"/>
      </rPr>
      <t>applicable, corresponding points must also be indicated as such.</t>
    </r>
  </si>
  <si>
    <r>
      <rPr>
        <b/>
        <i/>
        <sz val="11"/>
        <rFont val="Arial"/>
        <family val="2"/>
      </rPr>
      <t>Note  to  tenderers:  The  tenderer  must  indicate  how  they  claim  points  for  each</t>
    </r>
    <r>
      <rPr>
        <b/>
        <i/>
        <sz val="11"/>
        <rFont val="Times New Roman"/>
        <family val="1"/>
      </rPr>
      <t xml:space="preserve"> </t>
    </r>
    <r>
      <rPr>
        <b/>
        <i/>
        <sz val="11"/>
        <rFont val="Arial"/>
        <family val="2"/>
      </rPr>
      <t>preference point system.</t>
    </r>
    <r>
      <rPr>
        <b/>
        <sz val="11"/>
        <rFont val="Arial"/>
        <family val="2"/>
      </rPr>
      <t>)</t>
    </r>
  </si>
  <si>
    <r>
      <rPr>
        <b/>
        <sz val="11"/>
        <rFont val="Arial"/>
        <family val="2"/>
      </rPr>
      <t>The specific goals</t>
    </r>
    <r>
      <rPr>
        <b/>
        <sz val="11"/>
        <rFont val="Times New Roman"/>
        <family val="1"/>
      </rPr>
      <t xml:space="preserve"> </t>
    </r>
    <r>
      <rPr>
        <b/>
        <sz val="11"/>
        <rFont val="Arial"/>
        <family val="2"/>
      </rPr>
      <t>allocated points in</t>
    </r>
    <r>
      <rPr>
        <b/>
        <sz val="11"/>
        <rFont val="Times New Roman"/>
        <family val="1"/>
      </rPr>
      <t xml:space="preserve"> </t>
    </r>
    <r>
      <rPr>
        <b/>
        <sz val="11"/>
        <rFont val="Arial"/>
        <family val="2"/>
      </rPr>
      <t>terms of this tender</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</si>
  <si>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(90/10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 by</t>
    </r>
    <r>
      <rPr>
        <b/>
        <sz val="11"/>
        <color rgb="FFFFFFFF"/>
        <rFont val="Times New Roman"/>
        <family val="1"/>
      </rPr>
      <t xml:space="preserve"> </t>
    </r>
    <r>
      <rPr>
        <b/>
        <sz val="11"/>
        <color rgb="FFFFFFFF"/>
        <rFont val="Arial"/>
        <family val="2"/>
      </rPr>
      <t>the organ of</t>
    </r>
    <r>
      <rPr>
        <b/>
        <sz val="11"/>
        <color rgb="FFFFFFFF"/>
        <rFont val="Times New Roman"/>
        <family val="1"/>
      </rPr>
      <t xml:space="preserve"> </t>
    </r>
    <r>
      <rPr>
        <b/>
        <sz val="11"/>
        <color rgb="FFFFFFFF"/>
        <rFont val="Arial"/>
        <family val="2"/>
      </rPr>
      <t>state)</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</si>
  <si>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(80/20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t>
    </r>
    <r>
      <rPr>
        <b/>
        <sz val="11"/>
        <color rgb="FFFFFFFF"/>
        <rFont val="Times New Roman"/>
        <family val="1"/>
      </rPr>
      <t xml:space="preserve"> </t>
    </r>
    <r>
      <rPr>
        <b/>
        <sz val="11"/>
        <color rgb="FFFFFFFF"/>
        <rFont val="Arial"/>
        <family val="2"/>
      </rPr>
      <t>by the organ</t>
    </r>
    <r>
      <rPr>
        <b/>
        <sz val="11"/>
        <color rgb="FFFFFFFF"/>
        <rFont val="Times New Roman"/>
        <family val="1"/>
      </rPr>
      <t xml:space="preserve"> </t>
    </r>
    <r>
      <rPr>
        <b/>
        <sz val="11"/>
        <color rgb="FFFFFFFF"/>
        <rFont val="Arial"/>
        <family val="2"/>
      </rPr>
      <t>of state)</t>
    </r>
  </si>
  <si>
    <t>Number of Points allocated (90/10 system) (to be completed by the Organ of State)</t>
  </si>
  <si>
    <t>Number of Points allocated (80/20 system) (to be completed by the Organ of State)</t>
  </si>
  <si>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 xml:space="preserve">claimed
</t>
    </r>
    <r>
      <rPr>
        <b/>
        <sz val="11"/>
        <rFont val="Arial"/>
        <family val="2"/>
      </rPr>
      <t xml:space="preserve">(90/10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</si>
  <si>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claimed</t>
    </r>
    <r>
      <rPr>
        <b/>
        <sz val="11"/>
        <rFont val="Times New Roman"/>
        <family val="1"/>
      </rPr>
      <t xml:space="preserve"> </t>
    </r>
    <r>
      <rPr>
        <b/>
        <sz val="11"/>
        <rFont val="Arial"/>
        <family val="2"/>
      </rPr>
      <t xml:space="preserve">(80/20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</si>
  <si>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DECLARATION WITH REGARD TO COMPANY/FIRM</t>
    </r>
  </si>
  <si>
    <r>
      <rPr>
        <sz val="11"/>
        <rFont val="Arial"/>
        <family val="2"/>
      </rPr>
      <t>4.3.        Name of company/firm…………………………………………………………………….</t>
    </r>
  </si>
  <si>
    <t>4.4.        Company Registration Number :…………………………………………………………</t>
  </si>
  <si>
    <r>
      <rPr>
        <sz val="11"/>
        <rFont val="Arial"/>
        <family val="2"/>
      </rPr>
      <t>4.5.        TYPE OF COMPANY/ FIRM</t>
    </r>
  </si>
  <si>
    <r>
      <rPr>
        <sz val="11"/>
        <rFont val="Arial"/>
        <family val="2"/>
      </rPr>
      <t>Partnership/Joint Venture /</t>
    </r>
    <r>
      <rPr>
        <sz val="11"/>
        <rFont val="Times New Roman"/>
        <family val="1"/>
      </rPr>
      <t xml:space="preserve"> </t>
    </r>
    <r>
      <rPr>
        <sz val="11"/>
        <rFont val="Arial"/>
        <family val="2"/>
      </rPr>
      <t>Consortium</t>
    </r>
  </si>
  <si>
    <r>
      <rPr>
        <sz val="11"/>
        <rFont val="Arial"/>
        <family val="2"/>
      </rPr>
      <t>One-person business/sole</t>
    </r>
    <r>
      <rPr>
        <sz val="11"/>
        <rFont val="Times New Roman"/>
        <family val="1"/>
      </rPr>
      <t xml:space="preserve"> </t>
    </r>
    <r>
      <rPr>
        <sz val="11"/>
        <rFont val="Arial"/>
        <family val="2"/>
      </rPr>
      <t>propriety</t>
    </r>
  </si>
  <si>
    <t>Close corporation</t>
  </si>
  <si>
    <t>Public Company</t>
  </si>
  <si>
    <t>Personal Liability Company</t>
  </si>
  <si>
    <t>(Pty) Limited</t>
  </si>
  <si>
    <t>Non-Profit Company</t>
  </si>
  <si>
    <r>
      <rPr>
        <sz val="11"/>
        <rFont val="Arial"/>
        <family val="2"/>
      </rPr>
      <t>State Owned</t>
    </r>
    <r>
      <rPr>
        <sz val="11"/>
        <rFont val="Times New Roman"/>
        <family val="1"/>
      </rPr>
      <t xml:space="preserve"> </t>
    </r>
    <r>
      <rPr>
        <sz val="11"/>
        <rFont val="Arial"/>
        <family val="2"/>
      </rPr>
      <t xml:space="preserve">Company </t>
    </r>
  </si>
  <si>
    <t>[TICK APPLICABLE BOX]</t>
  </si>
  <si>
    <t>4.6. I, the undersigned, who is duly authorised to do so on behalf of the company/firm, certify that the points claimed, based on the specific goals as advised in the tender, qualifies the company/ firm for the preference(s) shown and I acknowledge that:</t>
  </si>
  <si>
    <r>
      <rPr>
        <sz val="11"/>
        <rFont val="Arial"/>
        <family val="2"/>
      </rPr>
      <t>i)   The information furnished is true and correct;</t>
    </r>
  </si>
  <si>
    <r>
      <rPr>
        <sz val="11"/>
        <rFont val="Arial"/>
        <family val="2"/>
      </rPr>
      <t>ii) The preference points claimed are in accordance with the General Conditions</t>
    </r>
    <r>
      <rPr>
        <sz val="11"/>
        <rFont val="Times New Roman"/>
        <family val="1"/>
      </rPr>
      <t xml:space="preserve"> </t>
    </r>
    <r>
      <rPr>
        <sz val="11"/>
        <rFont val="Arial"/>
        <family val="2"/>
      </rPr>
      <t>as indicated in paragraph 1 of this form;</t>
    </r>
  </si>
  <si>
    <r>
      <rPr>
        <sz val="11"/>
        <rFont val="Arial"/>
        <family val="2"/>
      </rPr>
      <t>iii) In the event of a contract being awarded as a result of points claimed as shown</t>
    </r>
    <r>
      <rPr>
        <sz val="11"/>
        <rFont val="Times New Roman"/>
        <family val="1"/>
      </rPr>
      <t xml:space="preserve"> </t>
    </r>
    <r>
      <rPr>
        <sz val="11"/>
        <rFont val="Arial"/>
        <family val="2"/>
      </rPr>
      <t>in paragraphs 1.4 and 4.2, the contractor may be required to furnish</t>
    </r>
    <r>
      <rPr>
        <sz val="11"/>
        <rFont val="Times New Roman"/>
        <family val="1"/>
      </rPr>
      <t xml:space="preserve"> </t>
    </r>
    <r>
      <rPr>
        <sz val="11"/>
        <rFont val="Arial"/>
        <family val="2"/>
      </rPr>
      <t>documentary proof to the satisfaction of the organ of state that the claims are</t>
    </r>
    <r>
      <rPr>
        <sz val="11"/>
        <rFont val="Times New Roman"/>
        <family val="1"/>
      </rPr>
      <t xml:space="preserve"> </t>
    </r>
    <r>
      <rPr>
        <sz val="11"/>
        <rFont val="Arial"/>
        <family val="2"/>
      </rPr>
      <t>correct;</t>
    </r>
  </si>
  <si>
    <r>
      <rPr>
        <sz val="11"/>
        <rFont val="Arial"/>
        <family val="2"/>
      </rPr>
      <t>iv) If the specific goals have been claimed or obtained on a fraudulent basis or any</t>
    </r>
    <r>
      <rPr>
        <sz val="11"/>
        <rFont val="Times New Roman"/>
        <family val="1"/>
      </rPr>
      <t xml:space="preserve"> </t>
    </r>
    <r>
      <rPr>
        <sz val="11"/>
        <rFont val="Arial"/>
        <family val="2"/>
      </rPr>
      <t>of the conditions of contract have not been fulfilled, the organ of state may, in</t>
    </r>
    <r>
      <rPr>
        <sz val="11"/>
        <rFont val="Times New Roman"/>
        <family val="1"/>
      </rPr>
      <t xml:space="preserve"> </t>
    </r>
    <r>
      <rPr>
        <sz val="11"/>
        <rFont val="Arial"/>
        <family val="2"/>
      </rPr>
      <t>addition to any other remedy it may have –</t>
    </r>
  </si>
  <si>
    <r>
      <rPr>
        <sz val="11"/>
        <rFont val="Arial"/>
        <family val="2"/>
      </rPr>
      <t>(a)    disqualify the person from the tendering process;</t>
    </r>
  </si>
  <si>
    <r>
      <rPr>
        <sz val="11"/>
        <rFont val="Arial"/>
        <family val="2"/>
      </rPr>
      <t>(b)    recover costs, losses or damages it has incurred or suffered as</t>
    </r>
    <r>
      <rPr>
        <sz val="11"/>
        <rFont val="Times New Roman"/>
        <family val="1"/>
      </rPr>
      <t xml:space="preserve"> </t>
    </r>
    <r>
      <rPr>
        <sz val="11"/>
        <rFont val="Arial"/>
        <family val="2"/>
      </rPr>
      <t>a result of that person’s conduct;</t>
    </r>
  </si>
  <si>
    <r>
      <rPr>
        <sz val="11"/>
        <rFont val="Arial"/>
        <family val="2"/>
      </rPr>
      <t>(c) cancel the contract and claim any damages which it  has</t>
    </r>
    <r>
      <rPr>
        <sz val="11"/>
        <rFont val="Times New Roman"/>
        <family val="1"/>
      </rPr>
      <t xml:space="preserve"> </t>
    </r>
    <r>
      <rPr>
        <sz val="11"/>
        <rFont val="Arial"/>
        <family val="2"/>
      </rPr>
      <t>suffered as a result of having to make less favourable</t>
    </r>
    <r>
      <rPr>
        <sz val="11"/>
        <rFont val="Times New Roman"/>
        <family val="1"/>
      </rPr>
      <t xml:space="preserve"> </t>
    </r>
    <r>
      <rPr>
        <sz val="11"/>
        <rFont val="Arial"/>
        <family val="2"/>
      </rPr>
      <t>arrangements due to such cancellation;</t>
    </r>
  </si>
  <si>
    <r>
      <rPr>
        <sz val="11"/>
        <rFont val="Arial"/>
        <family val="2"/>
      </rPr>
      <t>(d) recommend that the tenderer or contractor, its shareholders and</t>
    </r>
    <r>
      <rPr>
        <sz val="11"/>
        <rFont val="Times New Roman"/>
        <family val="1"/>
      </rPr>
      <t xml:space="preserve"> </t>
    </r>
    <r>
      <rPr>
        <sz val="11"/>
        <rFont val="Arial"/>
        <family val="2"/>
      </rPr>
      <t>directors, or only the shareholders and directors who acted on a</t>
    </r>
    <r>
      <rPr>
        <sz val="11"/>
        <rFont val="Times New Roman"/>
        <family val="1"/>
      </rPr>
      <t xml:space="preserve"> </t>
    </r>
    <r>
      <rPr>
        <sz val="11"/>
        <rFont val="Arial"/>
        <family val="2"/>
      </rPr>
      <t>fraudulent basis, be restricted from obtaining business from any</t>
    </r>
    <r>
      <rPr>
        <sz val="11"/>
        <rFont val="Times New Roman"/>
        <family val="1"/>
      </rPr>
      <t xml:space="preserve"> </t>
    </r>
    <r>
      <rPr>
        <sz val="11"/>
        <rFont val="Arial"/>
        <family val="2"/>
      </rPr>
      <t xml:space="preserve">organ of state for a period not exceeding 10 years, after the </t>
    </r>
    <r>
      <rPr>
        <i/>
        <sz val="11"/>
        <rFont val="Arial"/>
        <family val="2"/>
      </rPr>
      <t>audi</t>
    </r>
    <r>
      <rPr>
        <i/>
        <sz val="11"/>
        <rFont val="Times New Roman"/>
        <family val="1"/>
      </rPr>
      <t xml:space="preserve"> </t>
    </r>
    <r>
      <rPr>
        <i/>
        <sz val="11"/>
        <rFont val="Arial"/>
        <family val="2"/>
      </rPr>
      <t xml:space="preserve">alteram partem </t>
    </r>
    <r>
      <rPr>
        <sz val="11"/>
        <rFont val="Arial"/>
        <family val="2"/>
      </rPr>
      <t>(hear the other side) rule has been applied; and</t>
    </r>
  </si>
  <si>
    <r>
      <rPr>
        <sz val="11"/>
        <rFont val="Arial"/>
        <family val="2"/>
      </rPr>
      <t>(e) forward the matter for criminal prosecution, if  deemed</t>
    </r>
    <r>
      <rPr>
        <sz val="11"/>
        <rFont val="Times New Roman"/>
        <family val="1"/>
      </rPr>
      <t xml:space="preserve"> </t>
    </r>
    <r>
      <rPr>
        <sz val="11"/>
        <rFont val="Arial"/>
        <family val="2"/>
      </rPr>
      <t>necessary.</t>
    </r>
  </si>
  <si>
    <r>
      <t xml:space="preserve">……………………………………….
</t>
    </r>
    <r>
      <rPr>
        <b/>
        <sz val="9"/>
        <rFont val="Arial"/>
        <family val="2"/>
      </rPr>
      <t>SIGNATURE(S) OF TENDERER(S)
SURNAME AND NAME</t>
    </r>
    <r>
      <rPr>
        <sz val="9"/>
        <rFont val="Arial"/>
        <family val="2"/>
      </rPr>
      <t xml:space="preserve">:    ……………………………………………………….
</t>
    </r>
    <r>
      <rPr>
        <b/>
        <sz val="9"/>
        <rFont val="Arial"/>
        <family val="2"/>
      </rPr>
      <t xml:space="preserve">DATE:                                </t>
    </r>
    <r>
      <rPr>
        <sz val="9"/>
        <rFont val="Arial"/>
        <family val="2"/>
      </rPr>
      <t xml:space="preserve">………………………………………………………
</t>
    </r>
    <r>
      <rPr>
        <b/>
        <sz val="9"/>
        <rFont val="Arial"/>
        <family val="2"/>
      </rPr>
      <t>ADDRESS</t>
    </r>
    <r>
      <rPr>
        <sz val="9"/>
        <rFont val="Arial"/>
        <family val="2"/>
      </rPr>
      <t>:                        ………………………………………………………
                                           ………………………………………………………
                                           ………………………………………………………
                                            ………………………………………………………</t>
    </r>
  </si>
  <si>
    <t>TENDER EVALUATION CRITERIA AND SCORING PRICE AND SPECIFIC GOALS</t>
  </si>
  <si>
    <t>Deliverables / Goal</t>
  </si>
  <si>
    <t>A maximum of 80 or 90 Points is allocated for Price.</t>
  </si>
  <si>
    <t>Specific Goal 1</t>
  </si>
  <si>
    <t>Specific Goal 2</t>
  </si>
  <si>
    <t>Specific Goal 3</t>
  </si>
  <si>
    <t>Specific Goal 4</t>
  </si>
  <si>
    <t>Specific Goal 5</t>
  </si>
  <si>
    <t>Specific Goal 6</t>
  </si>
  <si>
    <t>Specific Goal 7</t>
  </si>
  <si>
    <t>Specific Goal 8</t>
  </si>
  <si>
    <t>Note to the Compiler of this Document:  Preference Points must be awarded for specific goals.  The Specific Goals and Number of Points allocated Per Goal indicated on this form must correspond exactly with Table 1 of SBD 6.1 (T2.9)</t>
  </si>
  <si>
    <t>Quotation Document R 1 to R 1000 000</t>
  </si>
  <si>
    <t>Authority to sign Quote (T2.3)</t>
  </si>
  <si>
    <t>Bidder's Disclosure - SBD4 (T2.15)</t>
  </si>
  <si>
    <t>Submission of Compulsory Returnable Schedules (T2.1)</t>
  </si>
  <si>
    <t>Site Inspection Certificate (T2.7)</t>
  </si>
  <si>
    <r>
      <t xml:space="preserve">Tax Complaince Status (TCS) </t>
    </r>
    <r>
      <rPr>
        <b/>
        <sz val="11"/>
        <rFont val="Arial"/>
        <family val="2"/>
      </rPr>
      <t>PIN</t>
    </r>
    <r>
      <rPr>
        <sz val="11"/>
        <rFont val="Arial"/>
        <family val="2"/>
      </rPr>
      <t xml:space="preserve"> to verify on line compliance supplier status via e-filing (T2.10)</t>
    </r>
  </si>
  <si>
    <t>Complete Schedule of rates is to be submitted on the day of the Quotation closing date (C2.2)</t>
  </si>
  <si>
    <t>Proof of good standing with the Compensation Commissioner - In terms of Section 84(1)(b) of the Compensation for Occupation Injuries and Disease Act, 1993, a Bidder may not be awarded a contract if he/she is not registered and in good standing with the Commissioner (T2.12)</t>
  </si>
  <si>
    <t>Proof of Paid Municipal Rates and Taxes (T2.11)</t>
  </si>
  <si>
    <t>Proof of UIF Registration (T2.8)</t>
  </si>
  <si>
    <t>Contractors Health &amp; Safety Declaration (T2.6)</t>
  </si>
  <si>
    <t>Compulsory Enterprise Questionnaire (T2.2)</t>
  </si>
  <si>
    <t>Financial Standing and other Resources of Business Declaration (T2.4)</t>
  </si>
  <si>
    <t>Equipment Schedules applicable (T2.5)</t>
  </si>
  <si>
    <t>Preference Points Claim Form (T2.9)</t>
  </si>
  <si>
    <t>Contract Form - Purchase of Goods/Works-Part 1 (T2.13)</t>
  </si>
  <si>
    <t>Contract Form - Purchase of Goods/Works-Part 2 (T2.14)</t>
  </si>
  <si>
    <t>Capacity of Bidder (T2.18)</t>
  </si>
  <si>
    <t>Invitation to Bid - SBD 1 (T2.20)</t>
  </si>
  <si>
    <t>Base Line Risk Assessment (T2.17)</t>
  </si>
  <si>
    <t>Form of Offer and Acceptance (C1.1)</t>
  </si>
  <si>
    <t>Contract Data (C1.2)</t>
  </si>
  <si>
    <t>Pricing Schedule (C2.2)</t>
  </si>
  <si>
    <t>Client's Specific requirement for the Contractor's detailed OHS plan (T2.16)</t>
  </si>
  <si>
    <t>Functionality Criteria (T2.19)</t>
  </si>
  <si>
    <t>Bid Notice and Invitation to Quote (T1.1)</t>
  </si>
  <si>
    <t>Quotation Data (T1.2)</t>
  </si>
  <si>
    <t>Annexure C - Standard Conditions of Quote (T1.3)</t>
  </si>
  <si>
    <t>Annexure to Notice and Invitation to Quote (T1.4)</t>
  </si>
  <si>
    <t>Once the supplier information has been verified with external data sources by National Treasury a unique supplier number and security code will be allocated  and communicated to the supplier. Suppliers will be required to keep their data updated regularly and should confirm at least once a year that their data is still current and updated.</t>
  </si>
  <si>
    <t>Certified CIDB Contractors Grading Designation Certificate (T1.4) attach proof</t>
  </si>
  <si>
    <t>Certified Proof of Registration Number on the Central Suppliers Database (T1.4) attach proof</t>
  </si>
  <si>
    <r>
      <rPr>
        <b/>
        <sz val="12"/>
        <rFont val="Tahoma"/>
        <family val="2"/>
      </rPr>
      <t xml:space="preserve">Promotion of enterprises located in rural areas  </t>
    </r>
    <r>
      <rPr>
        <sz val="10"/>
        <rFont val="Tahoma"/>
        <family val="2"/>
      </rPr>
      <t xml:space="preserve">
</t>
    </r>
    <r>
      <rPr>
        <b/>
        <sz val="10"/>
        <rFont val="Tahoma"/>
        <family val="2"/>
      </rPr>
      <t>Documentary Proof Required</t>
    </r>
    <r>
      <rPr>
        <sz val="10"/>
        <rFont val="Tahoma"/>
        <family val="2"/>
      </rPr>
      <t>: 1) Original OR Certified copy of the original letter from the Ward Councillor
                                             OR  2) Certified copy of PTO
                                             OR  3) Lease agreement from the Tribal Council</t>
    </r>
  </si>
  <si>
    <r>
      <rPr>
        <b/>
        <sz val="12"/>
        <rFont val="Tahoma"/>
        <family val="2"/>
      </rPr>
      <t xml:space="preserve">Ownership by People who are Youth  
</t>
    </r>
    <r>
      <rPr>
        <sz val="10"/>
        <rFont val="Tahoma"/>
        <family val="2"/>
      </rPr>
      <t xml:space="preserve">
</t>
    </r>
    <r>
      <rPr>
        <b/>
        <sz val="10"/>
        <rFont val="Tahoma"/>
        <family val="2"/>
      </rPr>
      <t>Documentary Proof Required</t>
    </r>
    <r>
      <rPr>
        <sz val="10"/>
        <rFont val="Tahoma"/>
        <family val="2"/>
      </rPr>
      <t xml:space="preserve">: 1) Certified copy of Identity Document/s
                                                    2) SANAS Approved B-BBEE Certificate
</t>
    </r>
  </si>
  <si>
    <r>
      <rPr>
        <b/>
        <sz val="12"/>
        <rFont val="Tahoma"/>
        <family val="2"/>
      </rPr>
      <t xml:space="preserve">Ownership by People living with Disabilities  </t>
    </r>
    <r>
      <rPr>
        <sz val="10"/>
        <rFont val="Tahoma"/>
        <family val="2"/>
      </rPr>
      <t xml:space="preserve">
</t>
    </r>
    <r>
      <rPr>
        <b/>
        <sz val="10"/>
        <rFont val="Tahoma"/>
        <family val="2"/>
      </rPr>
      <t>Documentary Proof Required</t>
    </r>
    <r>
      <rPr>
        <sz val="10"/>
        <rFont val="Tahoma"/>
        <family val="2"/>
      </rPr>
      <t>: 1) Original or Certifed copy of an original medical certificate from a registered medical                                                                                           practitioner 
                                                    2) Certified copy of Identity document/s</t>
    </r>
  </si>
  <si>
    <r>
      <rPr>
        <b/>
        <sz val="12"/>
        <rFont val="Tahoma"/>
        <family val="2"/>
      </rPr>
      <t xml:space="preserve">51% Ownership by People who are Military Veterans  </t>
    </r>
    <r>
      <rPr>
        <sz val="10"/>
        <rFont val="Tahoma"/>
        <family val="2"/>
      </rPr>
      <t xml:space="preserve">
</t>
    </r>
    <r>
      <rPr>
        <b/>
        <sz val="10"/>
        <rFont val="Tahoma"/>
        <family val="2"/>
      </rPr>
      <t>Documentary Proof Required</t>
    </r>
    <r>
      <rPr>
        <sz val="10"/>
        <rFont val="Tahoma"/>
        <family val="2"/>
      </rPr>
      <t xml:space="preserve">: 1) Military Veteran Certificate 
OR 2) Certificate from the Military Veterans Department indicating that the entity is registered on their database       </t>
    </r>
  </si>
  <si>
    <t xml:space="preserve">Ownership by Black People
</t>
  </si>
  <si>
    <r>
      <t xml:space="preserve">Ownership by People who are Women
</t>
    </r>
    <r>
      <rPr>
        <b/>
        <sz val="10"/>
        <rFont val="Tahoma"/>
        <family val="2"/>
      </rPr>
      <t/>
    </r>
  </si>
  <si>
    <t xml:space="preserve">Ownership by People who are Youth
</t>
  </si>
  <si>
    <r>
      <t xml:space="preserve">Ownership by People living with Disabilities
</t>
    </r>
    <r>
      <rPr>
        <b/>
        <sz val="10"/>
        <rFont val="Tahoma"/>
        <family val="2"/>
      </rPr>
      <t/>
    </r>
  </si>
  <si>
    <r>
      <t xml:space="preserve">51% Ownership by People who are Military Veterans
</t>
    </r>
    <r>
      <rPr>
        <b/>
        <sz val="10"/>
        <rFont val="Tahoma"/>
        <family val="2"/>
      </rPr>
      <t/>
    </r>
  </si>
  <si>
    <r>
      <t xml:space="preserve">Exempted Micro-Enterprise (EME)
</t>
    </r>
    <r>
      <rPr>
        <b/>
        <sz val="10"/>
        <rFont val="Tahoma"/>
        <family val="2"/>
      </rPr>
      <t/>
    </r>
  </si>
  <si>
    <t>Functionality: (Points)</t>
  </si>
  <si>
    <r>
      <rPr>
        <b/>
        <sz val="12"/>
        <rFont val="Tahoma"/>
        <family val="2"/>
      </rPr>
      <t xml:space="preserve">Ownership by Black People </t>
    </r>
    <r>
      <rPr>
        <sz val="10"/>
        <rFont val="Tahoma"/>
        <family val="2"/>
      </rPr>
      <t xml:space="preserve">
</t>
    </r>
    <r>
      <rPr>
        <b/>
        <sz val="10"/>
        <rFont val="Tahoma"/>
        <family val="2"/>
      </rPr>
      <t>Documentary Proof Required</t>
    </r>
    <r>
      <rPr>
        <sz val="10"/>
        <rFont val="Tahoma"/>
        <family val="2"/>
      </rPr>
      <t xml:space="preserve">: 1) EME or QSE Sworn Affidavit; signed and dated by Commissioner of Oaths
</t>
    </r>
  </si>
  <si>
    <r>
      <rPr>
        <b/>
        <sz val="12"/>
        <rFont val="Tahoma"/>
        <family val="2"/>
      </rPr>
      <t xml:space="preserve">Ownership by People who are Women  </t>
    </r>
    <r>
      <rPr>
        <sz val="10"/>
        <rFont val="Tahoma"/>
        <family val="2"/>
      </rPr>
      <t xml:space="preserve">
</t>
    </r>
    <r>
      <rPr>
        <b/>
        <sz val="10"/>
        <rFont val="Tahoma"/>
        <family val="2"/>
      </rPr>
      <t>Documentary Proof Required</t>
    </r>
    <r>
      <rPr>
        <sz val="10"/>
        <rFont val="Tahoma"/>
        <family val="2"/>
      </rPr>
      <t>: 1) EME or QSE Sworn Affidavit; signed and dated by Commissioner of Oaths
                                                    2) Certified Copy of Identity Document/s</t>
    </r>
  </si>
  <si>
    <r>
      <rPr>
        <b/>
        <sz val="12"/>
        <rFont val="Tahoma"/>
        <family val="2"/>
      </rPr>
      <t>Exempted Micro-Enterprise (EME)</t>
    </r>
    <r>
      <rPr>
        <sz val="10"/>
        <rFont val="Tahoma"/>
        <family val="2"/>
      </rPr>
      <t xml:space="preserve">
</t>
    </r>
    <r>
      <rPr>
        <b/>
        <sz val="10"/>
        <rFont val="Tahoma"/>
        <family val="2"/>
      </rPr>
      <t>Documentary Proof Required</t>
    </r>
    <r>
      <rPr>
        <sz val="10"/>
        <rFont val="Tahoma"/>
        <family val="2"/>
      </rPr>
      <t>: 1) EME or QSE Sworn Affidavit; signed and dated by Commissioner of Oaths</t>
    </r>
  </si>
  <si>
    <t xml:space="preserve">The pdf version of the SBD4 can be found on the KZN Public Works website: https://www.kznworks.gov.za/index.php/tender-documents under the heading FORMS PERTAINING TO TENDERS
</t>
  </si>
  <si>
    <t>4121941044</t>
  </si>
  <si>
    <t>632005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</si>
</sst>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quot;R&quot;#,##0.00_);\(&quot;R&quot;#,##0.00\)"/>
    <numFmt numFmtId="166" formatCode="&quot;R&quot;#,##0.00_);[Red]\(&quot;R&quot;#,##0.00\)"/>
    <numFmt numFmtId="167" formatCode="_(&quot;R&quot;* #,##0.00_);_(&quot;R&quot;* \(#,##0.00\);_(&quot;R&quot;* &quot;-&quot;??_);_(@_)"/>
    <numFmt numFmtId="168" formatCode="[$-1C09]dd\ mmmm\ yyyy;@"/>
    <numFmt numFmtId="169" formatCode="[$-F800]dddd\,\ mmmm\ dd\,\ yyyy"/>
    <numFmt numFmtId="170" formatCode="0.0"/>
    <numFmt numFmtId="171" formatCode="&quot;R&quot;\ #,##0.00"/>
    <numFmt numFmtId="172" formatCode="#,##0.00_ ;\-#,##0.00\ "/>
    <numFmt numFmtId="173" formatCode="_ * #,##0_ ;_ * \-#,##0_ ;_ * &quot;-&quot;??_ ;_ @_ "/>
    <numFmt numFmtId="174" formatCode="&quot;R&quot;\ #,##0"/>
    <numFmt numFmtId="175" formatCode="#,##0_ ;\-#,##0\ "/>
    <numFmt numFmtId="176" formatCode="###0;###0"/>
  </numFmts>
  <fonts count="2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u/>
      <sz val="12"/>
      <name val="Arial"/>
      <family val="2"/>
    </font>
    <font>
      <b/>
      <sz val="7"/>
      <name val="Times New Roman"/>
      <family val="1"/>
    </font>
    <font>
      <sz val="10"/>
      <name val="Times New Roman"/>
      <family val="1"/>
    </font>
    <font>
      <sz val="10"/>
      <name val="Arial"/>
      <family val="2"/>
    </font>
    <font>
      <i/>
      <sz val="12"/>
      <name val="Arial"/>
      <family val="2"/>
    </font>
    <font>
      <i/>
      <sz val="10"/>
      <name val="Arial"/>
      <family val="2"/>
    </font>
    <font>
      <b/>
      <sz val="10"/>
      <name val="Arial"/>
      <family val="2"/>
    </font>
    <font>
      <sz val="9"/>
      <name val="Arial"/>
      <family val="2"/>
    </font>
    <font>
      <sz val="8"/>
      <name val="Arial"/>
      <family val="2"/>
    </font>
    <font>
      <b/>
      <i/>
      <sz val="10"/>
      <name val="Arial"/>
      <family val="2"/>
    </font>
    <font>
      <b/>
      <sz val="8"/>
      <name val="Arial"/>
      <family val="2"/>
    </font>
    <font>
      <b/>
      <sz val="16"/>
      <name val="Arial"/>
      <family val="2"/>
    </font>
    <font>
      <b/>
      <u/>
      <sz val="10"/>
      <name val="Arial"/>
      <family val="2"/>
    </font>
    <font>
      <b/>
      <sz val="11"/>
      <name val="Arial"/>
      <family val="2"/>
    </font>
    <font>
      <b/>
      <sz val="9"/>
      <name val="Arial"/>
      <family val="2"/>
    </font>
    <font>
      <sz val="8"/>
      <name val="Arial"/>
      <family val="2"/>
    </font>
    <font>
      <sz val="10"/>
      <color indexed="10"/>
      <name val="Arial"/>
      <family val="2"/>
    </font>
    <font>
      <b/>
      <sz val="12"/>
      <name val="Times New Roman"/>
      <family val="1"/>
    </font>
    <font>
      <b/>
      <i/>
      <sz val="12"/>
      <name val="Arial"/>
      <family val="2"/>
    </font>
    <font>
      <b/>
      <sz val="14"/>
      <name val="Arial"/>
      <family val="2"/>
    </font>
    <font>
      <sz val="11"/>
      <name val="Arial"/>
      <family val="2"/>
    </font>
    <font>
      <sz val="7"/>
      <name val="Times New Roman"/>
      <family val="1"/>
    </font>
    <font>
      <sz val="10"/>
      <color indexed="8"/>
      <name val="Arial"/>
      <family val="2"/>
    </font>
    <font>
      <b/>
      <sz val="10"/>
      <color indexed="8"/>
      <name val="Arial"/>
      <family val="2"/>
    </font>
    <font>
      <i/>
      <sz val="11"/>
      <name val="Arial"/>
      <family val="2"/>
    </font>
    <font>
      <b/>
      <i/>
      <sz val="11"/>
      <name val="Arial"/>
      <family val="2"/>
    </font>
    <font>
      <i/>
      <sz val="9"/>
      <name val="Arial"/>
      <family val="2"/>
    </font>
    <font>
      <i/>
      <sz val="8"/>
      <name val="Arial"/>
      <family val="2"/>
    </font>
    <font>
      <b/>
      <sz val="24"/>
      <name val="Arial"/>
      <family val="2"/>
    </font>
    <font>
      <b/>
      <sz val="12"/>
      <color indexed="8"/>
      <name val="Arial"/>
      <family val="2"/>
    </font>
    <font>
      <u/>
      <sz val="10"/>
      <color indexed="8"/>
      <name val="Arial"/>
      <family val="2"/>
    </font>
    <font>
      <b/>
      <i/>
      <sz val="9"/>
      <name val="Arial"/>
      <family val="2"/>
    </font>
    <font>
      <b/>
      <sz val="10"/>
      <name val="Arial Narrow"/>
      <family val="2"/>
    </font>
    <font>
      <u/>
      <sz val="10"/>
      <color indexed="12"/>
      <name val="Arial"/>
      <family val="2"/>
    </font>
    <font>
      <sz val="10"/>
      <name val="Arial"/>
      <family val="2"/>
    </font>
    <font>
      <vertAlign val="superscript"/>
      <sz val="10"/>
      <name val="Arial"/>
      <family val="2"/>
    </font>
    <font>
      <sz val="10"/>
      <name val="Arial"/>
      <family val="2"/>
    </font>
    <font>
      <b/>
      <sz val="18"/>
      <name val="Arial"/>
      <family val="2"/>
    </font>
    <font>
      <b/>
      <sz val="16"/>
      <color indexed="8"/>
      <name val="Arial"/>
      <family val="2"/>
    </font>
    <font>
      <b/>
      <sz val="11"/>
      <color indexed="8"/>
      <name val="Arial"/>
      <family val="2"/>
    </font>
    <font>
      <sz val="12"/>
      <name val="Arial"/>
      <family val="2"/>
    </font>
    <font>
      <sz val="12"/>
      <name val="Times New Roman"/>
      <family val="1"/>
    </font>
    <font>
      <sz val="10"/>
      <color indexed="9"/>
      <name val="Arial"/>
      <family val="2"/>
    </font>
    <font>
      <b/>
      <sz val="9"/>
      <color indexed="8"/>
      <name val="Arial"/>
      <family val="2"/>
    </font>
    <font>
      <sz val="10"/>
      <name val="Times New Roman"/>
      <family val="1"/>
    </font>
    <font>
      <sz val="8"/>
      <name val="Arial Narrow"/>
      <family val="2"/>
    </font>
    <font>
      <i/>
      <sz val="9"/>
      <color indexed="8"/>
      <name val="Arial"/>
      <family val="2"/>
    </font>
    <font>
      <sz val="10"/>
      <color indexed="8"/>
      <name val="Times New Roman"/>
      <family val="1"/>
    </font>
    <font>
      <b/>
      <i/>
      <sz val="9"/>
      <color indexed="8"/>
      <name val="Verdana"/>
      <family val="2"/>
    </font>
    <font>
      <i/>
      <sz val="9"/>
      <color indexed="8"/>
      <name val="Verdana"/>
      <family val="2"/>
    </font>
    <font>
      <b/>
      <sz val="8"/>
      <color indexed="8"/>
      <name val="Arial"/>
      <family val="2"/>
    </font>
    <font>
      <i/>
      <sz val="9"/>
      <color indexed="8"/>
      <name val="Times New Roman"/>
      <family val="1"/>
    </font>
    <font>
      <sz val="9"/>
      <color indexed="8"/>
      <name val="Arial"/>
      <family val="2"/>
    </font>
    <font>
      <i/>
      <u/>
      <sz val="9"/>
      <color indexed="8"/>
      <name val="Verdana"/>
      <family val="2"/>
    </font>
    <font>
      <sz val="9"/>
      <color indexed="8"/>
      <name val="Verdana"/>
      <family val="2"/>
    </font>
    <font>
      <u/>
      <sz val="9"/>
      <color indexed="8"/>
      <name val="Arial"/>
      <family val="2"/>
    </font>
    <font>
      <sz val="18"/>
      <name val="Arial"/>
      <family val="2"/>
    </font>
    <font>
      <u/>
      <sz val="10"/>
      <name val="Arial"/>
      <family val="2"/>
    </font>
    <font>
      <sz val="72"/>
      <name val="Arial"/>
      <family val="2"/>
    </font>
    <font>
      <sz val="36"/>
      <color indexed="10"/>
      <name val="Arial"/>
      <family val="2"/>
    </font>
    <font>
      <b/>
      <u/>
      <sz val="10"/>
      <color indexed="9"/>
      <name val="Arial"/>
      <family val="2"/>
    </font>
    <font>
      <b/>
      <u/>
      <sz val="10"/>
      <color indexed="8"/>
      <name val="Arial"/>
      <family val="2"/>
    </font>
    <font>
      <b/>
      <u/>
      <sz val="9"/>
      <color indexed="8"/>
      <name val="Arial"/>
      <family val="2"/>
    </font>
    <font>
      <i/>
      <u/>
      <sz val="11"/>
      <name val="Arial"/>
      <family val="2"/>
    </font>
    <font>
      <b/>
      <sz val="12"/>
      <name val="Arial Narrow"/>
      <family val="2"/>
    </font>
    <font>
      <i/>
      <sz val="8"/>
      <color indexed="57"/>
      <name val="Arial"/>
      <family val="2"/>
    </font>
    <font>
      <b/>
      <u/>
      <sz val="14"/>
      <name val="Arial"/>
      <family val="2"/>
    </font>
    <font>
      <sz val="10"/>
      <color indexed="22"/>
      <name val="Arial"/>
      <family val="2"/>
    </font>
    <font>
      <b/>
      <sz val="10"/>
      <color indexed="22"/>
      <name val="Arial"/>
      <family val="2"/>
    </font>
    <font>
      <b/>
      <sz val="8"/>
      <color indexed="12"/>
      <name val="Arial"/>
      <family val="2"/>
    </font>
    <font>
      <b/>
      <sz val="10"/>
      <color indexed="12"/>
      <name val="Arial"/>
      <family val="2"/>
    </font>
    <font>
      <sz val="10"/>
      <name val="Arial"/>
      <family val="2"/>
    </font>
    <font>
      <b/>
      <u/>
      <sz val="14"/>
      <color indexed="9"/>
      <name val="Arial"/>
      <family val="2"/>
    </font>
    <font>
      <b/>
      <sz val="10"/>
      <color indexed="9"/>
      <name val="Arial"/>
      <family val="2"/>
    </font>
    <font>
      <i/>
      <sz val="8"/>
      <name val="Arial Narrow"/>
      <family val="2"/>
    </font>
    <font>
      <sz val="12"/>
      <name val="MS Mincho"/>
      <family val="3"/>
    </font>
    <font>
      <b/>
      <sz val="13"/>
      <name val="Arial"/>
      <family val="2"/>
    </font>
    <font>
      <sz val="9"/>
      <color indexed="10"/>
      <name val="Arial"/>
      <family val="2"/>
    </font>
    <font>
      <sz val="10"/>
      <color indexed="9"/>
      <name val="Arial"/>
      <family val="2"/>
    </font>
    <font>
      <b/>
      <sz val="12"/>
      <color indexed="9"/>
      <name val="Arial"/>
      <family val="2"/>
    </font>
    <font>
      <sz val="10"/>
      <color indexed="11"/>
      <name val="Arial"/>
      <family val="2"/>
    </font>
    <font>
      <sz val="11"/>
      <color indexed="9"/>
      <name val="Arial"/>
      <family val="2"/>
    </font>
    <font>
      <b/>
      <sz val="10"/>
      <color indexed="8"/>
      <name val="Tahoma"/>
      <family val="2"/>
    </font>
    <font>
      <i/>
      <sz val="10"/>
      <color indexed="8"/>
      <name val="Tahoma"/>
      <family val="2"/>
    </font>
    <font>
      <sz val="10"/>
      <color indexed="8"/>
      <name val="Tahoma"/>
      <family val="2"/>
    </font>
    <font>
      <b/>
      <u/>
      <sz val="28"/>
      <color indexed="9"/>
      <name val="Arial"/>
      <family val="2"/>
    </font>
    <font>
      <b/>
      <sz val="10"/>
      <color indexed="9"/>
      <name val="Arial"/>
      <family val="2"/>
    </font>
    <font>
      <sz val="8"/>
      <name val="Arial"/>
      <family val="2"/>
    </font>
    <font>
      <i/>
      <sz val="8"/>
      <color indexed="10"/>
      <name val="Arial"/>
      <family val="2"/>
    </font>
    <font>
      <b/>
      <u/>
      <sz val="12"/>
      <name val="Arial Narrow"/>
      <family val="2"/>
    </font>
    <font>
      <b/>
      <sz val="12"/>
      <color rgb="FFFF0000"/>
      <name val="Arial"/>
      <family val="2"/>
    </font>
    <font>
      <sz val="10"/>
      <color rgb="FFFF0000"/>
      <name val="Arial"/>
      <family val="2"/>
    </font>
    <font>
      <b/>
      <sz val="11"/>
      <color theme="1"/>
      <name val="Arial"/>
      <family val="2"/>
    </font>
    <font>
      <b/>
      <sz val="10"/>
      <color rgb="FFFF0000"/>
      <name val="Arial"/>
      <family val="2"/>
    </font>
    <font>
      <sz val="10"/>
      <color theme="6" tint="-0.249977111117893"/>
      <name val="Arial"/>
      <family val="2"/>
    </font>
    <font>
      <sz val="10"/>
      <color theme="0"/>
      <name val="Arial"/>
      <family val="2"/>
    </font>
    <font>
      <sz val="11"/>
      <color theme="6" tint="-0.249977111117893"/>
      <name val="Arial"/>
      <family val="2"/>
    </font>
    <font>
      <b/>
      <sz val="10"/>
      <color theme="0"/>
      <name val="Arial"/>
      <family val="2"/>
    </font>
    <font>
      <sz val="10"/>
      <color rgb="FF00B050"/>
      <name val="Arial"/>
      <family val="2"/>
    </font>
    <font>
      <b/>
      <u/>
      <sz val="26"/>
      <name val="Arial"/>
      <family val="2"/>
    </font>
    <font>
      <b/>
      <sz val="10"/>
      <color rgb="FF00B050"/>
      <name val="Arial"/>
      <family val="2"/>
    </font>
    <font>
      <b/>
      <sz val="12"/>
      <color theme="0"/>
      <name val="Arial"/>
      <family val="2"/>
    </font>
    <font>
      <b/>
      <u/>
      <sz val="28"/>
      <color theme="0"/>
      <name val="Arial"/>
      <family val="2"/>
    </font>
    <font>
      <b/>
      <sz val="26"/>
      <color rgb="FFFFFF00"/>
      <name val="Arial"/>
      <family val="2"/>
    </font>
    <font>
      <sz val="10"/>
      <color rgb="FFFFFF00"/>
      <name val="Arial"/>
      <family val="2"/>
    </font>
    <font>
      <b/>
      <sz val="16"/>
      <color rgb="FFFFFF00"/>
      <name val="Arial"/>
      <family val="2"/>
    </font>
    <font>
      <b/>
      <sz val="12"/>
      <color theme="0"/>
      <name val="Times New Roman"/>
      <family val="1"/>
    </font>
    <font>
      <b/>
      <sz val="14"/>
      <color theme="0"/>
      <name val="Arial"/>
      <family val="2"/>
    </font>
    <font>
      <b/>
      <sz val="14"/>
      <color theme="1"/>
      <name val="Arial"/>
      <family val="2"/>
    </font>
    <font>
      <b/>
      <i/>
      <sz val="10"/>
      <color theme="0"/>
      <name val="Arial"/>
      <family val="2"/>
    </font>
    <font>
      <sz val="9"/>
      <color theme="0"/>
      <name val="Arial"/>
      <family val="2"/>
    </font>
    <font>
      <b/>
      <sz val="9"/>
      <color theme="0"/>
      <name val="Arial"/>
      <family val="2"/>
    </font>
    <font>
      <b/>
      <sz val="10"/>
      <color theme="0"/>
      <name val="Arial Narrow"/>
      <family val="2"/>
    </font>
    <font>
      <i/>
      <sz val="9"/>
      <color theme="0"/>
      <name val="Arial"/>
      <family val="2"/>
    </font>
    <font>
      <b/>
      <i/>
      <sz val="11"/>
      <color theme="0"/>
      <name val="Arial"/>
      <family val="2"/>
    </font>
    <font>
      <b/>
      <sz val="10"/>
      <color rgb="FFC00000"/>
      <name val="Arial"/>
      <family val="2"/>
    </font>
    <font>
      <sz val="11"/>
      <color theme="1"/>
      <name val="Arial"/>
      <family val="2"/>
    </font>
    <font>
      <sz val="10"/>
      <color theme="6" tint="-0.249977111117893"/>
      <name val="Times New Roman"/>
      <family val="1"/>
    </font>
    <font>
      <b/>
      <sz val="12"/>
      <color theme="1"/>
      <name val="Arial"/>
      <family val="2"/>
    </font>
    <font>
      <b/>
      <u/>
      <sz val="11"/>
      <color theme="1"/>
      <name val="Arial"/>
      <family val="2"/>
    </font>
    <font>
      <sz val="10"/>
      <name val="Arial"/>
      <family val="2"/>
    </font>
    <font>
      <sz val="10"/>
      <color theme="1"/>
      <name val="Arial"/>
      <family val="2"/>
    </font>
    <font>
      <u/>
      <sz val="11"/>
      <name val="Arial"/>
      <family val="2"/>
    </font>
    <font>
      <b/>
      <sz val="10"/>
      <color rgb="FF000000"/>
      <name val="Arial"/>
      <family val="2"/>
    </font>
    <font>
      <sz val="7"/>
      <name val="Arial"/>
      <family val="2"/>
    </font>
    <font>
      <b/>
      <sz val="18"/>
      <color rgb="FF000000"/>
      <name val="Arial"/>
      <family val="2"/>
    </font>
    <font>
      <b/>
      <sz val="12"/>
      <color rgb="FF000000"/>
      <name val="Arial"/>
      <family val="2"/>
    </font>
    <font>
      <sz val="8"/>
      <color rgb="FF000000"/>
      <name val="Tahoma"/>
      <family val="2"/>
    </font>
    <font>
      <sz val="10"/>
      <color rgb="FF000000"/>
      <name val="Arial"/>
      <family val="2"/>
    </font>
    <font>
      <sz val="9"/>
      <color rgb="FFFF0000"/>
      <name val="Arial"/>
      <family val="2"/>
    </font>
    <font>
      <b/>
      <sz val="7"/>
      <color theme="0"/>
      <name val="Times New Roman"/>
      <family val="1"/>
    </font>
    <font>
      <b/>
      <u/>
      <sz val="12"/>
      <color theme="0"/>
      <name val="Arial"/>
      <family val="2"/>
    </font>
    <font>
      <b/>
      <sz val="11"/>
      <color theme="0"/>
      <name val="Arial"/>
      <family val="2"/>
    </font>
    <font>
      <sz val="11"/>
      <color theme="0"/>
      <name val="Arial"/>
      <family val="2"/>
    </font>
    <font>
      <b/>
      <u/>
      <sz val="18"/>
      <color theme="1"/>
      <name val="Arial"/>
      <family val="2"/>
    </font>
    <font>
      <b/>
      <sz val="16"/>
      <color theme="1"/>
      <name val="Arial"/>
      <family val="2"/>
    </font>
    <font>
      <b/>
      <u/>
      <sz val="12"/>
      <color theme="1"/>
      <name val="Arial"/>
      <family val="2"/>
    </font>
    <font>
      <sz val="12"/>
      <color theme="1"/>
      <name val="Arial"/>
      <family val="2"/>
    </font>
    <font>
      <b/>
      <u/>
      <sz val="10"/>
      <color theme="1"/>
      <name val="Arial"/>
      <family val="2"/>
    </font>
    <font>
      <sz val="8"/>
      <color theme="1"/>
      <name val="Arial"/>
      <family val="2"/>
    </font>
    <font>
      <b/>
      <sz val="10"/>
      <color theme="1"/>
      <name val="Arial"/>
      <family val="2"/>
    </font>
    <font>
      <sz val="10"/>
      <color theme="1"/>
      <name val="Times New Roman"/>
      <family val="1"/>
    </font>
    <font>
      <sz val="9"/>
      <color theme="1"/>
      <name val="Arial"/>
      <family val="2"/>
    </font>
    <font>
      <i/>
      <u/>
      <sz val="10"/>
      <color theme="1"/>
      <name val="Arial"/>
      <family val="2"/>
    </font>
    <font>
      <i/>
      <sz val="10"/>
      <color theme="1"/>
      <name val="Arial"/>
      <family val="2"/>
    </font>
    <font>
      <b/>
      <i/>
      <sz val="10"/>
      <color theme="1"/>
      <name val="Arial"/>
      <family val="2"/>
    </font>
    <font>
      <sz val="10"/>
      <color theme="1"/>
      <name val="Arial Narrow"/>
      <family val="2"/>
    </font>
    <font>
      <u/>
      <sz val="10"/>
      <color theme="1"/>
      <name val="Arial Narrow"/>
      <family val="2"/>
    </font>
    <font>
      <b/>
      <sz val="9"/>
      <color theme="1"/>
      <name val="Arial"/>
      <family val="2"/>
    </font>
    <font>
      <i/>
      <sz val="8"/>
      <color theme="1"/>
      <name val="Arial"/>
      <family val="2"/>
    </font>
    <font>
      <b/>
      <sz val="12"/>
      <color theme="1"/>
      <name val="Arial Narrow"/>
      <family val="2"/>
    </font>
    <font>
      <i/>
      <sz val="11"/>
      <color theme="1"/>
      <name val="Arial"/>
      <family val="2"/>
    </font>
    <font>
      <b/>
      <i/>
      <sz val="11"/>
      <color theme="1"/>
      <name val="Arial"/>
      <family val="2"/>
    </font>
    <font>
      <b/>
      <sz val="11"/>
      <color theme="1"/>
      <name val="Calibri"/>
      <family val="2"/>
    </font>
    <font>
      <sz val="11"/>
      <color theme="1"/>
      <name val="Calibri"/>
      <family val="2"/>
    </font>
    <font>
      <sz val="14"/>
      <color rgb="FFFFFF00"/>
      <name val="Arial"/>
      <family val="2"/>
    </font>
    <font>
      <sz val="11"/>
      <color rgb="FFFF0000"/>
      <name val="Arial"/>
      <family val="2"/>
    </font>
    <font>
      <sz val="10"/>
      <name val="Symbol"/>
      <family val="1"/>
      <charset val="2"/>
    </font>
    <font>
      <sz val="11"/>
      <color rgb="FFFF0000"/>
      <name val="Calibri"/>
      <family val="2"/>
      <scheme val="minor"/>
    </font>
    <font>
      <b/>
      <sz val="11"/>
      <color theme="1"/>
      <name val="Calibri"/>
      <family val="2"/>
      <scheme val="minor"/>
    </font>
    <font>
      <b/>
      <sz val="12"/>
      <name val="Calibri"/>
      <family val="2"/>
    </font>
    <font>
      <b/>
      <sz val="10"/>
      <color rgb="FF000000"/>
      <name val="Arial Narrow"/>
      <family val="2"/>
    </font>
    <font>
      <sz val="10"/>
      <name val="Arial Narrow"/>
      <family val="2"/>
    </font>
    <font>
      <sz val="14"/>
      <name val="Arial"/>
      <family val="2"/>
    </font>
    <font>
      <b/>
      <sz val="14"/>
      <name val="Calibri"/>
      <family val="2"/>
    </font>
    <font>
      <b/>
      <u/>
      <sz val="14"/>
      <name val="Calibri"/>
      <family val="2"/>
    </font>
    <font>
      <sz val="12"/>
      <name val="Calibri"/>
      <family val="2"/>
    </font>
    <font>
      <i/>
      <sz val="12"/>
      <name val="Calibri"/>
      <family val="2"/>
    </font>
    <font>
      <sz val="12"/>
      <color rgb="FFFF0000"/>
      <name val="Calibri"/>
      <family val="2"/>
    </font>
    <font>
      <i/>
      <sz val="12"/>
      <color rgb="FF808080"/>
      <name val="Calibri"/>
      <family val="2"/>
    </font>
    <font>
      <i/>
      <sz val="10"/>
      <name val="Calibri"/>
      <family val="2"/>
    </font>
    <font>
      <b/>
      <i/>
      <sz val="12"/>
      <name val="Calibri"/>
      <family val="2"/>
    </font>
    <font>
      <b/>
      <i/>
      <sz val="12"/>
      <color rgb="FFFF0000"/>
      <name val="Calibri"/>
      <family val="2"/>
    </font>
    <font>
      <sz val="9"/>
      <name val="Verdana"/>
      <family val="2"/>
    </font>
    <font>
      <i/>
      <sz val="9"/>
      <name val="Calibri"/>
      <family val="2"/>
    </font>
    <font>
      <b/>
      <i/>
      <sz val="12"/>
      <color rgb="FFA6A6A6"/>
      <name val="Calibri"/>
      <family val="2"/>
    </font>
    <font>
      <i/>
      <sz val="12"/>
      <color rgb="FFFF0000"/>
      <name val="Calibri"/>
      <family val="2"/>
    </font>
    <font>
      <b/>
      <sz val="12"/>
      <color rgb="FFFF0000"/>
      <name val="Calibri"/>
      <family val="2"/>
    </font>
    <font>
      <u/>
      <sz val="12"/>
      <color rgb="FFFF0000"/>
      <name val="Calibri"/>
      <family val="2"/>
    </font>
    <font>
      <b/>
      <u/>
      <sz val="14"/>
      <color theme="1"/>
      <name val="Calibri"/>
      <family val="2"/>
      <scheme val="minor"/>
    </font>
    <font>
      <b/>
      <sz val="10"/>
      <color theme="1"/>
      <name val="Calibri"/>
      <family val="2"/>
      <scheme val="minor"/>
    </font>
    <font>
      <b/>
      <sz val="8"/>
      <color indexed="8"/>
      <name val="Agency FB"/>
      <family val="2"/>
    </font>
    <font>
      <b/>
      <sz val="11"/>
      <name val="Calibri"/>
      <family val="2"/>
      <scheme val="minor"/>
    </font>
    <font>
      <b/>
      <sz val="9.5"/>
      <color rgb="FF000000"/>
      <name val="Arial"/>
      <family val="2"/>
    </font>
    <font>
      <sz val="11"/>
      <name val="Calibri"/>
      <family val="2"/>
      <scheme val="minor"/>
    </font>
    <font>
      <b/>
      <sz val="9.5"/>
      <name val="Arial"/>
      <family val="2"/>
    </font>
    <font>
      <sz val="8"/>
      <color theme="1"/>
      <name val="Calibri"/>
      <family val="2"/>
      <scheme val="minor"/>
    </font>
    <font>
      <b/>
      <sz val="9.5"/>
      <color rgb="FFFFFFFF"/>
      <name val="Arial"/>
      <family val="2"/>
    </font>
    <font>
      <b/>
      <sz val="9"/>
      <color rgb="FF000000"/>
      <name val="Arial"/>
      <family val="2"/>
    </font>
    <font>
      <b/>
      <sz val="12"/>
      <color theme="1"/>
      <name val="Calibri"/>
      <family val="2"/>
      <scheme val="minor"/>
    </font>
    <font>
      <sz val="9.5"/>
      <color rgb="FF000000"/>
      <name val="Arial"/>
      <family val="2"/>
    </font>
    <font>
      <u/>
      <sz val="9.5"/>
      <color indexed="8"/>
      <name val="Arial"/>
      <family val="2"/>
    </font>
    <font>
      <sz val="9.5"/>
      <color indexed="8"/>
      <name val="Arial"/>
      <family val="2"/>
    </font>
    <font>
      <sz val="8"/>
      <color rgb="FF000000"/>
      <name val="Arial"/>
      <family val="2"/>
    </font>
    <font>
      <b/>
      <u/>
      <sz val="11"/>
      <name val="Arial"/>
      <family val="2"/>
    </font>
    <font>
      <b/>
      <sz val="10"/>
      <color rgb="FF0000FF"/>
      <name val="Arial"/>
      <family val="2"/>
    </font>
    <font>
      <b/>
      <u/>
      <sz val="11"/>
      <color theme="1"/>
      <name val="Calibri"/>
      <family val="2"/>
      <scheme val="minor"/>
    </font>
    <font>
      <b/>
      <u/>
      <sz val="12"/>
      <color indexed="9"/>
      <name val="Arial"/>
      <family val="2"/>
    </font>
    <font>
      <b/>
      <sz val="14"/>
      <color indexed="9"/>
      <name val="Arial"/>
      <family val="2"/>
    </font>
    <font>
      <sz val="14"/>
      <color indexed="9"/>
      <name val="Arial"/>
      <family val="2"/>
    </font>
    <font>
      <b/>
      <sz val="12"/>
      <color rgb="FFFFFF00"/>
      <name val="Arial"/>
      <family val="2"/>
    </font>
    <font>
      <b/>
      <sz val="14"/>
      <color rgb="FFFFFF00"/>
      <name val="Arial"/>
      <family val="2"/>
    </font>
    <font>
      <u/>
      <sz val="10"/>
      <color rgb="FFFF0000"/>
      <name val="Arial"/>
      <family val="2"/>
    </font>
    <font>
      <b/>
      <u/>
      <sz val="10"/>
      <color theme="0"/>
      <name val="Arial"/>
      <family val="2"/>
    </font>
    <font>
      <i/>
      <sz val="10"/>
      <color rgb="FFFF0000"/>
      <name val="Arial"/>
      <family val="2"/>
    </font>
    <font>
      <b/>
      <sz val="10"/>
      <color theme="1"/>
      <name val="Arial Narrow"/>
      <family val="2"/>
    </font>
    <font>
      <u/>
      <sz val="10"/>
      <color theme="1"/>
      <name val="Arial"/>
      <family val="2"/>
    </font>
    <font>
      <sz val="10"/>
      <color theme="0" tint="-0.499984740745262"/>
      <name val="Arial"/>
      <family val="2"/>
    </font>
    <font>
      <b/>
      <i/>
      <sz val="9"/>
      <color theme="1"/>
      <name val="Arial"/>
      <family val="2"/>
    </font>
    <font>
      <i/>
      <sz val="9"/>
      <color theme="1"/>
      <name val="Arial"/>
      <family val="2"/>
    </font>
    <font>
      <b/>
      <sz val="14"/>
      <color rgb="FF00B050"/>
      <name val="Calibri"/>
      <family val="2"/>
      <scheme val="minor"/>
    </font>
    <font>
      <sz val="12"/>
      <color theme="1"/>
      <name val="Calibri"/>
      <family val="2"/>
      <scheme val="minor"/>
    </font>
    <font>
      <b/>
      <sz val="14"/>
      <color theme="1"/>
      <name val="Calibri"/>
      <family val="2"/>
      <scheme val="minor"/>
    </font>
    <font>
      <sz val="10"/>
      <color theme="1"/>
      <name val="Calibri"/>
      <family val="2"/>
      <scheme val="minor"/>
    </font>
    <font>
      <sz val="14"/>
      <color theme="1"/>
      <name val="Arial Unicode MS"/>
      <family val="2"/>
    </font>
    <font>
      <sz val="14"/>
      <color theme="1"/>
      <name val="Calibri"/>
      <family val="2"/>
      <scheme val="minor"/>
    </font>
    <font>
      <sz val="14"/>
      <color theme="1"/>
      <name val="Arial"/>
      <family val="2"/>
    </font>
    <font>
      <b/>
      <sz val="14"/>
      <color theme="1"/>
      <name val="Arial Unicode MS"/>
      <family val="2"/>
    </font>
    <font>
      <sz val="12"/>
      <color theme="1"/>
      <name val="Arial Unicode MS"/>
      <family val="2"/>
    </font>
    <font>
      <sz val="9"/>
      <color theme="1"/>
      <name val="Calibri"/>
      <family val="2"/>
      <scheme val="minor"/>
    </font>
    <font>
      <sz val="11"/>
      <name val="Courier New"/>
      <family val="3"/>
    </font>
    <font>
      <sz val="11"/>
      <name val="Calibri"/>
      <family val="2"/>
    </font>
    <font>
      <b/>
      <sz val="11"/>
      <name val="Calibri"/>
      <family val="2"/>
    </font>
    <font>
      <b/>
      <i/>
      <sz val="18"/>
      <name val="Arial"/>
      <family val="2"/>
    </font>
    <font>
      <sz val="10"/>
      <name val="Calibri"/>
      <family val="2"/>
    </font>
    <font>
      <sz val="11"/>
      <color rgb="FFFFFF00"/>
      <name val="Calibri"/>
      <family val="2"/>
      <scheme val="minor"/>
    </font>
    <font>
      <i/>
      <sz val="11"/>
      <name val="Arial Narrow"/>
      <family val="2"/>
    </font>
    <font>
      <sz val="4"/>
      <name val="Arial"/>
      <family val="2"/>
    </font>
    <font>
      <b/>
      <sz val="8"/>
      <name val="Arial Narrow"/>
      <family val="2"/>
    </font>
    <font>
      <sz val="12"/>
      <color rgb="FFFF0000"/>
      <name val="Arial"/>
      <family val="2"/>
    </font>
    <font>
      <b/>
      <sz val="11"/>
      <color rgb="FFFF0000"/>
      <name val="Arial"/>
      <family val="2"/>
    </font>
    <font>
      <b/>
      <sz val="9"/>
      <color theme="1"/>
      <name val="Calibri"/>
      <family val="2"/>
    </font>
    <font>
      <b/>
      <i/>
      <u/>
      <sz val="12"/>
      <name val="Arial"/>
      <family val="2"/>
    </font>
    <font>
      <sz val="8"/>
      <color rgb="FFFF0000"/>
      <name val="Arial"/>
      <family val="2"/>
    </font>
    <font>
      <b/>
      <sz val="16"/>
      <color rgb="FFC00000"/>
      <name val="Tahoma"/>
      <family val="2"/>
    </font>
    <font>
      <b/>
      <sz val="14"/>
      <name val="Tahoma"/>
      <family val="2"/>
    </font>
    <font>
      <b/>
      <sz val="14"/>
      <color rgb="FFC00000"/>
      <name val="Tahoma"/>
      <family val="2"/>
    </font>
    <font>
      <b/>
      <sz val="10"/>
      <name val="Tahoma"/>
      <family val="2"/>
    </font>
    <font>
      <sz val="10"/>
      <name val="Tahoma"/>
      <family val="2"/>
    </font>
    <font>
      <i/>
      <sz val="10"/>
      <name val="Tahoma"/>
      <family val="2"/>
    </font>
    <font>
      <b/>
      <sz val="10"/>
      <color rgb="FF000000"/>
      <name val="Tahoma"/>
      <family val="2"/>
    </font>
    <font>
      <b/>
      <sz val="7"/>
      <color rgb="FF000000"/>
      <name val="Tahoma"/>
      <family val="2"/>
    </font>
    <font>
      <sz val="7"/>
      <name val="Tahoma"/>
      <family val="2"/>
    </font>
    <font>
      <sz val="10"/>
      <color rgb="FFFF0000"/>
      <name val="Tahoma"/>
      <family val="2"/>
    </font>
    <font>
      <u/>
      <sz val="10"/>
      <color indexed="12"/>
      <name val="Tahoma"/>
      <family val="2"/>
    </font>
    <font>
      <b/>
      <sz val="12"/>
      <color rgb="FFFF0000"/>
      <name val="Tahoma"/>
      <family val="2"/>
    </font>
    <font>
      <sz val="20"/>
      <color theme="1"/>
      <name val="Tahoma"/>
      <family val="2"/>
    </font>
    <font>
      <b/>
      <sz val="10"/>
      <color theme="1"/>
      <name val="Tahoma"/>
      <family val="2"/>
    </font>
    <font>
      <b/>
      <u/>
      <sz val="10"/>
      <color rgb="FFC00000"/>
      <name val="Tahoma"/>
      <family val="2"/>
    </font>
    <font>
      <b/>
      <sz val="10"/>
      <color rgb="FFC00000"/>
      <name val="Tahoma"/>
      <family val="2"/>
    </font>
    <font>
      <b/>
      <sz val="12"/>
      <name val="Tahoma"/>
      <family val="2"/>
    </font>
    <font>
      <sz val="11"/>
      <name val="Tahoma"/>
      <family val="2"/>
    </font>
    <font>
      <b/>
      <sz val="11"/>
      <color rgb="FF00007F"/>
      <name val="Arial"/>
      <family val="2"/>
    </font>
    <font>
      <sz val="11"/>
      <name val="Times New Roman"/>
      <family val="1"/>
    </font>
    <font>
      <b/>
      <sz val="11"/>
      <color rgb="FFFFFFFF"/>
      <name val="Arial"/>
      <family val="2"/>
    </font>
    <font>
      <b/>
      <sz val="10"/>
      <color rgb="FF000000"/>
      <name val="Times New Roman"/>
      <family val="1"/>
    </font>
    <font>
      <b/>
      <sz val="11"/>
      <color rgb="FFC00000"/>
      <name val="Arial"/>
      <family val="2"/>
    </font>
    <font>
      <sz val="11"/>
      <color rgb="FF000000"/>
      <name val="Arial"/>
      <family val="2"/>
    </font>
    <font>
      <b/>
      <sz val="11"/>
      <color rgb="FF000000"/>
      <name val="Arial"/>
      <family val="2"/>
    </font>
    <font>
      <b/>
      <i/>
      <sz val="11"/>
      <name val="Times New Roman"/>
      <family val="1"/>
    </font>
    <font>
      <b/>
      <sz val="11"/>
      <name val="Times New Roman"/>
      <family val="1"/>
    </font>
    <font>
      <b/>
      <sz val="11"/>
      <color rgb="FFFFFFFF"/>
      <name val="Times New Roman"/>
      <family val="1"/>
    </font>
    <font>
      <i/>
      <sz val="11"/>
      <name val="Times New Roman"/>
      <family val="1"/>
    </font>
    <font>
      <sz val="10"/>
      <color theme="1"/>
      <name val="Tahoma"/>
      <family val="2"/>
    </font>
    <font>
      <sz val="10"/>
      <color rgb="FFC00000"/>
      <name val="Tahoma"/>
      <family val="2"/>
    </font>
    <font>
      <sz val="18"/>
      <color theme="1"/>
      <name val="Tahoma"/>
      <family val="2"/>
    </font>
    <font>
      <b/>
      <sz val="12"/>
      <color rgb="FFC00000"/>
      <name val="Tahoma"/>
      <family val="2"/>
    </font>
    <font>
      <b/>
      <sz val="18"/>
      <color theme="1"/>
      <name val="Tahoma"/>
      <family val="2"/>
    </font>
  </fonts>
  <fills count="51">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44"/>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45"/>
        <bgColor indexed="64"/>
      </patternFill>
    </fill>
    <fill>
      <patternFill patternType="solid">
        <fgColor indexed="48"/>
        <bgColor indexed="64"/>
      </patternFill>
    </fill>
    <fill>
      <patternFill patternType="solid">
        <fgColor indexed="11"/>
        <bgColor indexed="64"/>
      </patternFill>
    </fill>
    <fill>
      <patternFill patternType="solid">
        <fgColor indexed="9"/>
        <bgColor indexed="64"/>
      </patternFill>
    </fill>
    <fill>
      <patternFill patternType="solid">
        <fgColor indexed="55"/>
        <bgColor indexed="64"/>
      </patternFill>
    </fill>
    <fill>
      <patternFill patternType="solid">
        <fgColor indexed="51"/>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3" tint="-0.499984740745262"/>
        <bgColor indexed="64"/>
      </patternFill>
    </fill>
    <fill>
      <patternFill patternType="solid">
        <fgColor rgb="FF99CCFF"/>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2"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2F2F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DDD9C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00000"/>
      </patternFill>
    </fill>
    <fill>
      <patternFill patternType="solid">
        <fgColor rgb="FFFFFF00"/>
      </patternFill>
    </fill>
    <fill>
      <patternFill patternType="solid">
        <fgColor rgb="FFADAAAA"/>
      </patternFill>
    </fill>
    <fill>
      <patternFill patternType="solid">
        <fgColor rgb="FFF4AF82"/>
      </patternFill>
    </fill>
    <fill>
      <patternFill patternType="solid">
        <fgColor rgb="FFFFC000"/>
        <bgColor indexed="64"/>
      </patternFill>
    </fill>
    <fill>
      <patternFill patternType="solid">
        <fgColor theme="7" tint="0.59999389629810485"/>
        <bgColor indexed="64"/>
      </patternFill>
    </fill>
  </fills>
  <borders count="15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hair">
        <color indexed="64"/>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theme="0"/>
      </top>
      <bottom style="medium">
        <color indexed="64"/>
      </bottom>
      <diagonal/>
    </border>
    <border>
      <left style="thin">
        <color indexed="64"/>
      </left>
      <right style="medium">
        <color indexed="64"/>
      </right>
      <top style="thin">
        <color indexed="64"/>
      </top>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indexed="64"/>
      </left>
      <right/>
      <top style="medium">
        <color indexed="64"/>
      </top>
      <bottom/>
      <diagonal/>
    </border>
    <border>
      <left/>
      <right style="medium">
        <color theme="0"/>
      </right>
      <top style="medium">
        <color theme="0"/>
      </top>
      <bottom style="medium">
        <color theme="0"/>
      </bottom>
      <diagonal/>
    </border>
    <border>
      <left style="thin">
        <color indexed="64"/>
      </left>
      <right style="thin">
        <color indexed="64"/>
      </right>
      <top style="medium">
        <color indexed="64"/>
      </top>
      <bottom style="thin">
        <color theme="0"/>
      </bottom>
      <diagonal/>
    </border>
    <border>
      <left style="thin">
        <color theme="0"/>
      </left>
      <right style="thin">
        <color theme="0"/>
      </right>
      <top/>
      <bottom style="thin">
        <color theme="0"/>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thin">
        <color theme="0"/>
      </top>
      <bottom/>
      <diagonal/>
    </border>
    <border>
      <left style="thin">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style="double">
        <color indexed="64"/>
      </bottom>
      <diagonal/>
    </border>
    <border>
      <left/>
      <right/>
      <top style="thin">
        <color theme="0"/>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theme="0"/>
      </left>
      <right style="thin">
        <color theme="0"/>
      </right>
      <top style="thin">
        <color theme="0"/>
      </top>
      <bottom style="double">
        <color theme="0"/>
      </bottom>
      <diagonal/>
    </border>
    <border>
      <left/>
      <right style="thin">
        <color theme="0"/>
      </right>
      <top style="thin">
        <color indexed="64"/>
      </top>
      <bottom style="thin">
        <color indexed="64"/>
      </bottom>
      <diagonal/>
    </border>
    <border>
      <left/>
      <right style="thin">
        <color indexed="64"/>
      </right>
      <top/>
      <bottom style="medium">
        <color indexed="64"/>
      </bottom>
      <diagonal/>
    </border>
    <border>
      <left style="double">
        <color auto="1"/>
      </left>
      <right/>
      <top style="double">
        <color auto="1"/>
      </top>
      <bottom/>
      <diagonal/>
    </border>
    <border>
      <left/>
      <right/>
      <top style="double">
        <color auto="1"/>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n">
        <color auto="1"/>
      </top>
      <bottom style="thin">
        <color auto="1"/>
      </bottom>
      <diagonal/>
    </border>
    <border>
      <left/>
      <right style="double">
        <color auto="1"/>
      </right>
      <top style="double">
        <color auto="1"/>
      </top>
      <bottom/>
      <diagonal/>
    </border>
  </borders>
  <cellStyleXfs count="66">
    <xf numFmtId="0" fontId="0" fillId="0" borderId="0"/>
    <xf numFmtId="164" fontId="12" fillId="0" borderId="0" applyFont="0" applyFill="0" applyBorder="0" applyAlignment="0" applyProtection="0"/>
    <xf numFmtId="164" fontId="18" fillId="0" borderId="0" applyFont="0" applyFill="0" applyBorder="0" applyAlignment="0" applyProtection="0"/>
    <xf numFmtId="167" fontId="12" fillId="0" borderId="0" applyFont="0" applyFill="0" applyBorder="0" applyAlignment="0" applyProtection="0"/>
    <xf numFmtId="167" fontId="86" fillId="0" borderId="0" applyFont="0" applyFill="0" applyBorder="0" applyAlignment="0" applyProtection="0"/>
    <xf numFmtId="0" fontId="48" fillId="0" borderId="0" applyNumberFormat="0" applyFill="0" applyBorder="0" applyAlignment="0" applyProtection="0">
      <alignment vertical="top"/>
      <protection locked="0"/>
    </xf>
    <xf numFmtId="0" fontId="18" fillId="0" borderId="0"/>
    <xf numFmtId="0" fontId="59" fillId="0" borderId="0"/>
    <xf numFmtId="0" fontId="17" fillId="0" borderId="0"/>
    <xf numFmtId="0" fontId="60" fillId="0" borderId="0">
      <alignment vertical="top" wrapText="1"/>
    </xf>
    <xf numFmtId="0" fontId="12" fillId="0" borderId="0"/>
    <xf numFmtId="164" fontId="12" fillId="0" borderId="0" applyFont="0" applyFill="0" applyBorder="0" applyAlignment="0" applyProtection="0"/>
    <xf numFmtId="167" fontId="12" fillId="0" borderId="0" applyFont="0" applyFill="0" applyBorder="0" applyAlignment="0" applyProtection="0"/>
    <xf numFmtId="0" fontId="12" fillId="0" borderId="0"/>
    <xf numFmtId="9" fontId="12" fillId="0" borderId="0" applyFont="0" applyFill="0" applyBorder="0" applyAlignment="0" applyProtection="0"/>
    <xf numFmtId="9" fontId="135" fillId="0" borderId="0" applyFont="0" applyFill="0" applyBorder="0" applyAlignment="0" applyProtection="0"/>
    <xf numFmtId="0" fontId="11" fillId="0" borderId="0"/>
    <xf numFmtId="0" fontId="10" fillId="0" borderId="0"/>
    <xf numFmtId="0" fontId="9" fillId="0" borderId="0"/>
    <xf numFmtId="0" fontId="8" fillId="0" borderId="0"/>
    <xf numFmtId="0" fontId="8" fillId="0" borderId="0"/>
    <xf numFmtId="0" fontId="7" fillId="0" borderId="0"/>
    <xf numFmtId="0" fontId="7" fillId="0" borderId="0"/>
    <xf numFmtId="0" fontId="7" fillId="0" borderId="0"/>
    <xf numFmtId="164" fontId="12" fillId="0" borderId="0" applyFont="0" applyFill="0" applyBorder="0" applyAlignment="0" applyProtection="0"/>
    <xf numFmtId="167" fontId="12"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164"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applyFont="0" applyFill="0" applyBorder="0" applyAlignment="0" applyProtection="0"/>
  </cellStyleXfs>
  <cellXfs count="3634">
    <xf numFmtId="0" fontId="0" fillId="0" borderId="0" xfId="0"/>
    <xf numFmtId="0" fontId="13" fillId="0" borderId="0" xfId="0" applyFont="1"/>
    <xf numFmtId="0" fontId="14" fillId="0" borderId="0" xfId="0" applyFont="1"/>
    <xf numFmtId="0" fontId="21" fillId="0" borderId="0" xfId="0" applyFont="1"/>
    <xf numFmtId="0" fontId="0" fillId="0" borderId="0" xfId="0" applyAlignment="1">
      <alignment horizontal="left"/>
    </xf>
    <xf numFmtId="0" fontId="26" fillId="0" borderId="0" xfId="0" applyFont="1" applyAlignment="1">
      <alignment horizontal="center"/>
    </xf>
    <xf numFmtId="0" fontId="18" fillId="0" borderId="0" xfId="0" applyFont="1"/>
    <xf numFmtId="0" fontId="18" fillId="0" borderId="0" xfId="0" applyFont="1" applyAlignment="1">
      <alignment horizontal="justify"/>
    </xf>
    <xf numFmtId="0" fontId="0" fillId="0" borderId="0" xfId="0" applyAlignment="1">
      <alignment wrapText="1"/>
    </xf>
    <xf numFmtId="0" fontId="18" fillId="0" borderId="0" xfId="0" applyFont="1" applyAlignment="1">
      <alignment wrapText="1"/>
    </xf>
    <xf numFmtId="0" fontId="13" fillId="0" borderId="0" xfId="0" applyFont="1" applyAlignment="1">
      <alignment wrapText="1"/>
    </xf>
    <xf numFmtId="0" fontId="14" fillId="0" borderId="0" xfId="0" applyFont="1" applyAlignment="1">
      <alignment wrapText="1"/>
    </xf>
    <xf numFmtId="0" fontId="26" fillId="0" borderId="0" xfId="0" applyFont="1" applyAlignment="1">
      <alignment horizontal="left"/>
    </xf>
    <xf numFmtId="0" fontId="25" fillId="0" borderId="0" xfId="0" applyFont="1" applyAlignment="1">
      <alignment horizontal="left"/>
    </xf>
    <xf numFmtId="0" fontId="20" fillId="0" borderId="0" xfId="0" applyFont="1" applyAlignment="1">
      <alignment horizontal="left"/>
    </xf>
    <xf numFmtId="0" fontId="21" fillId="0" borderId="0" xfId="0" applyFont="1" applyAlignment="1">
      <alignment horizontal="justify"/>
    </xf>
    <xf numFmtId="0" fontId="15" fillId="0" borderId="0" xfId="0" applyFont="1"/>
    <xf numFmtId="0" fontId="13" fillId="0" borderId="0" xfId="0" applyFont="1" applyAlignment="1">
      <alignment horizontal="left" indent="4"/>
    </xf>
    <xf numFmtId="0" fontId="22" fillId="0" borderId="0" xfId="0" applyFont="1" applyAlignment="1">
      <alignment horizontal="center"/>
    </xf>
    <xf numFmtId="0" fontId="14" fillId="0" borderId="0" xfId="0" applyFont="1" applyAlignment="1">
      <alignment horizontal="center"/>
    </xf>
    <xf numFmtId="0" fontId="22" fillId="0" borderId="0" xfId="0" applyFont="1" applyAlignment="1">
      <alignment horizontal="center" wrapText="1"/>
    </xf>
    <xf numFmtId="0" fontId="0" fillId="0" borderId="0" xfId="0" applyAlignment="1">
      <alignment vertical="center" wrapText="1"/>
    </xf>
    <xf numFmtId="0" fontId="21" fillId="0" borderId="0" xfId="0" applyFont="1" applyAlignment="1">
      <alignment vertical="top" wrapText="1"/>
    </xf>
    <xf numFmtId="0" fontId="17" fillId="0" borderId="0" xfId="0" applyFont="1" applyAlignment="1">
      <alignment wrapText="1"/>
    </xf>
    <xf numFmtId="0" fontId="12" fillId="0" borderId="0" xfId="0" applyFont="1"/>
    <xf numFmtId="0" fontId="49" fillId="0" borderId="0" xfId="0" applyFont="1"/>
    <xf numFmtId="0" fontId="21" fillId="2" borderId="1" xfId="0" applyFont="1" applyFill="1" applyBorder="1" applyAlignment="1">
      <alignment vertical="top" wrapText="1"/>
    </xf>
    <xf numFmtId="0" fontId="21" fillId="0" borderId="4" xfId="0" applyFont="1" applyBorder="1" applyAlignment="1">
      <alignment vertical="center" wrapText="1"/>
    </xf>
    <xf numFmtId="0" fontId="21" fillId="0" borderId="5" xfId="0" applyFont="1" applyBorder="1" applyAlignment="1">
      <alignment vertical="top" wrapText="1"/>
    </xf>
    <xf numFmtId="0" fontId="51" fillId="0" borderId="0" xfId="0" applyFont="1" applyAlignment="1">
      <alignment horizontal="left" vertical="center"/>
    </xf>
    <xf numFmtId="0" fontId="21" fillId="0" borderId="6" xfId="0" applyFont="1" applyBorder="1" applyAlignment="1">
      <alignment vertical="top" wrapText="1"/>
    </xf>
    <xf numFmtId="0" fontId="49" fillId="0" borderId="7" xfId="0" applyFont="1" applyBorder="1"/>
    <xf numFmtId="0" fontId="21" fillId="0" borderId="8" xfId="0" applyFont="1" applyBorder="1"/>
    <xf numFmtId="0" fontId="49" fillId="0" borderId="9" xfId="0" applyFont="1" applyBorder="1"/>
    <xf numFmtId="0" fontId="21" fillId="0" borderId="8" xfId="0" applyFont="1" applyBorder="1" applyAlignment="1">
      <alignment vertical="top" wrapText="1"/>
    </xf>
    <xf numFmtId="0" fontId="49" fillId="0" borderId="7" xfId="0" applyFont="1" applyBorder="1" applyAlignment="1">
      <alignment horizontal="left"/>
    </xf>
    <xf numFmtId="0" fontId="21" fillId="0" borderId="6" xfId="0" applyFont="1" applyBorder="1"/>
    <xf numFmtId="0" fontId="49" fillId="0" borderId="10" xfId="0" applyFont="1" applyBorder="1"/>
    <xf numFmtId="0" fontId="12" fillId="0" borderId="7" xfId="0" applyFont="1" applyBorder="1"/>
    <xf numFmtId="0" fontId="12" fillId="0" borderId="9" xfId="0" applyFont="1" applyBorder="1"/>
    <xf numFmtId="0" fontId="21" fillId="2" borderId="11" xfId="0" applyFont="1" applyFill="1" applyBorder="1" applyAlignment="1">
      <alignment vertical="top" wrapText="1"/>
    </xf>
    <xf numFmtId="0" fontId="21" fillId="2" borderId="4" xfId="0" applyFont="1" applyFill="1" applyBorder="1" applyAlignment="1">
      <alignment vertical="top" wrapText="1"/>
    </xf>
    <xf numFmtId="0" fontId="21" fillId="2" borderId="12" xfId="0" applyFont="1" applyFill="1" applyBorder="1" applyAlignment="1">
      <alignment vertical="top" wrapText="1"/>
    </xf>
    <xf numFmtId="0" fontId="21" fillId="2" borderId="13" xfId="0" applyFont="1" applyFill="1" applyBorder="1"/>
    <xf numFmtId="0" fontId="21" fillId="0" borderId="12" xfId="0" applyFont="1" applyBorder="1" applyAlignment="1">
      <alignment vertical="center" wrapText="1"/>
    </xf>
    <xf numFmtId="0" fontId="18" fillId="0" borderId="14" xfId="0" applyFont="1" applyBorder="1" applyAlignment="1">
      <alignment vertical="center" wrapText="1"/>
    </xf>
    <xf numFmtId="0" fontId="18" fillId="0" borderId="12" xfId="0" applyFont="1" applyBorder="1" applyAlignment="1">
      <alignment vertical="center" wrapText="1"/>
    </xf>
    <xf numFmtId="0" fontId="49" fillId="0" borderId="0" xfId="0" applyFont="1" applyAlignment="1">
      <alignment vertical="center"/>
    </xf>
    <xf numFmtId="0" fontId="0" fillId="2" borderId="0" xfId="0" applyFill="1"/>
    <xf numFmtId="0" fontId="18" fillId="0" borderId="0" xfId="0" applyFont="1" applyAlignment="1">
      <alignment horizontal="center" vertical="center" wrapText="1"/>
    </xf>
    <xf numFmtId="0" fontId="0" fillId="0" borderId="16" xfId="0" applyBorder="1"/>
    <xf numFmtId="0" fontId="28" fillId="0" borderId="0" xfId="0" applyFont="1" applyAlignment="1">
      <alignment wrapText="1"/>
    </xf>
    <xf numFmtId="0" fontId="34" fillId="0" borderId="0" xfId="0" applyFont="1" applyAlignment="1">
      <alignment horizontal="center" wrapText="1"/>
    </xf>
    <xf numFmtId="0" fontId="40" fillId="0" borderId="23" xfId="0" applyFont="1" applyBorder="1" applyAlignment="1">
      <alignment vertical="top" wrapText="1"/>
    </xf>
    <xf numFmtId="0" fontId="14" fillId="0" borderId="0" xfId="0" applyFont="1" applyAlignment="1">
      <alignment vertical="top" wrapText="1"/>
    </xf>
    <xf numFmtId="0" fontId="13" fillId="0" borderId="0" xfId="0" applyFont="1" applyAlignment="1">
      <alignment horizontal="justify" wrapText="1"/>
    </xf>
    <xf numFmtId="0" fontId="14" fillId="0" borderId="0" xfId="0" applyFont="1" applyAlignment="1">
      <alignment horizontal="justify" wrapText="1"/>
    </xf>
    <xf numFmtId="0" fontId="21" fillId="0" borderId="0" xfId="0" applyFont="1" applyAlignment="1">
      <alignment horizontal="center" wrapText="1"/>
    </xf>
    <xf numFmtId="0" fontId="0" fillId="0" borderId="0" xfId="0" applyAlignment="1">
      <alignment vertical="top" wrapText="1"/>
    </xf>
    <xf numFmtId="0" fontId="34" fillId="0" borderId="0" xfId="0" applyFont="1" applyAlignment="1">
      <alignment wrapText="1"/>
    </xf>
    <xf numFmtId="0" fontId="33" fillId="0" borderId="0" xfId="0" applyFont="1" applyAlignment="1">
      <alignment vertical="center" wrapText="1"/>
    </xf>
    <xf numFmtId="0" fontId="14" fillId="0" borderId="0" xfId="0" applyFont="1" applyAlignment="1">
      <alignment vertical="center" wrapText="1"/>
    </xf>
    <xf numFmtId="0" fontId="34" fillId="0" borderId="0" xfId="0" applyFont="1" applyAlignment="1">
      <alignment horizontal="left" wrapText="1"/>
    </xf>
    <xf numFmtId="0" fontId="55" fillId="0" borderId="0" xfId="0" applyFont="1" applyAlignment="1">
      <alignment wrapText="1"/>
    </xf>
    <xf numFmtId="0" fontId="14" fillId="0" borderId="0" xfId="0" applyFont="1" applyAlignment="1">
      <alignment horizontal="center" wrapText="1"/>
    </xf>
    <xf numFmtId="0" fontId="19" fillId="0" borderId="0" xfId="0" applyFont="1" applyAlignment="1">
      <alignment wrapText="1"/>
    </xf>
    <xf numFmtId="0" fontId="0" fillId="0" borderId="0" xfId="0" applyAlignment="1">
      <alignment horizontal="center" vertical="top" wrapText="1"/>
    </xf>
    <xf numFmtId="0" fontId="0" fillId="0" borderId="0" xfId="0" applyAlignment="1">
      <alignment vertical="center"/>
    </xf>
    <xf numFmtId="0" fontId="14" fillId="0" borderId="18" xfId="0" applyFont="1" applyBorder="1" applyAlignment="1">
      <alignment vertical="top" wrapText="1"/>
    </xf>
    <xf numFmtId="0" fontId="18" fillId="0" borderId="0" xfId="0" applyFont="1" applyAlignment="1">
      <alignment vertical="top" wrapText="1"/>
    </xf>
    <xf numFmtId="0" fontId="14" fillId="0" borderId="0" xfId="0" applyFont="1" applyAlignment="1">
      <alignment horizontal="right"/>
    </xf>
    <xf numFmtId="0" fontId="14" fillId="0" borderId="18" xfId="0" applyFont="1" applyBorder="1" applyAlignment="1">
      <alignment vertical="center" wrapText="1"/>
    </xf>
    <xf numFmtId="0" fontId="18" fillId="0" borderId="0" xfId="0" applyFont="1" applyAlignment="1">
      <alignment horizontal="center" vertical="top" wrapText="1"/>
    </xf>
    <xf numFmtId="0" fontId="35" fillId="0" borderId="0" xfId="0" applyFont="1" applyAlignment="1">
      <alignment horizontal="left" vertical="center" wrapText="1"/>
    </xf>
    <xf numFmtId="0" fontId="0" fillId="0" borderId="0" xfId="0" applyAlignment="1">
      <alignment horizontal="center" wrapText="1"/>
    </xf>
    <xf numFmtId="0" fontId="21" fillId="0" borderId="18" xfId="0" applyFont="1" applyBorder="1" applyAlignment="1">
      <alignment horizontal="center" vertical="center"/>
    </xf>
    <xf numFmtId="0" fontId="22" fillId="0" borderId="0" xfId="0" applyFont="1" applyAlignment="1">
      <alignment vertical="top" wrapText="1"/>
    </xf>
    <xf numFmtId="0" fontId="22" fillId="0" borderId="0" xfId="0" applyFont="1" applyAlignment="1">
      <alignment vertical="center" wrapText="1"/>
    </xf>
    <xf numFmtId="0" fontId="29" fillId="0" borderId="0" xfId="0" applyFont="1" applyAlignment="1">
      <alignment vertical="center" wrapText="1"/>
    </xf>
    <xf numFmtId="0" fontId="24" fillId="0" borderId="0" xfId="0" applyFont="1" applyAlignment="1">
      <alignment vertical="top" wrapText="1"/>
    </xf>
    <xf numFmtId="0" fontId="18" fillId="0" borderId="0" xfId="0" applyFont="1" applyAlignment="1">
      <alignment horizontal="left" vertical="top" wrapText="1"/>
    </xf>
    <xf numFmtId="0" fontId="14" fillId="0" borderId="0" xfId="0" applyFont="1" applyAlignment="1">
      <alignment horizontal="left" vertical="center" wrapText="1"/>
    </xf>
    <xf numFmtId="0" fontId="56" fillId="0" borderId="0" xfId="0" applyFont="1"/>
    <xf numFmtId="0" fontId="13" fillId="0" borderId="0" xfId="0" applyFont="1" applyAlignment="1">
      <alignment horizontal="center" vertical="center" wrapText="1"/>
    </xf>
    <xf numFmtId="0" fontId="13" fillId="0" borderId="0" xfId="0" applyFont="1" applyAlignment="1">
      <alignment horizontal="left" vertical="center" wrapText="1" indent="3"/>
    </xf>
    <xf numFmtId="0" fontId="40" fillId="0" borderId="0" xfId="0" applyFont="1" applyAlignment="1">
      <alignment horizontal="left" vertical="center" wrapText="1"/>
    </xf>
    <xf numFmtId="0" fontId="13" fillId="0" borderId="0" xfId="0" applyFont="1" applyAlignment="1">
      <alignment horizontal="left" vertical="center" wrapText="1"/>
    </xf>
    <xf numFmtId="0" fontId="21" fillId="0" borderId="0" xfId="0" applyFont="1" applyAlignment="1">
      <alignment horizontal="center" vertical="center"/>
    </xf>
    <xf numFmtId="9" fontId="14" fillId="0" borderId="0" xfId="0" applyNumberFormat="1" applyFont="1" applyAlignment="1">
      <alignment horizontal="left" wrapText="1"/>
    </xf>
    <xf numFmtId="0" fontId="35" fillId="0" borderId="0" xfId="0" applyFont="1" applyAlignment="1">
      <alignment vertical="center" wrapText="1"/>
    </xf>
    <xf numFmtId="0" fontId="47" fillId="0" borderId="0" xfId="0" applyFont="1"/>
    <xf numFmtId="0" fontId="47" fillId="0" borderId="0" xfId="0" applyFont="1" applyAlignment="1">
      <alignment vertical="top" wrapText="1"/>
    </xf>
    <xf numFmtId="0" fontId="40" fillId="0" borderId="0" xfId="0" applyFont="1" applyAlignment="1">
      <alignment vertical="center" wrapText="1"/>
    </xf>
    <xf numFmtId="0" fontId="21" fillId="2" borderId="1" xfId="0" applyFont="1" applyFill="1" applyBorder="1"/>
    <xf numFmtId="0" fontId="0" fillId="0" borderId="0" xfId="0" applyAlignment="1">
      <alignment horizontal="center"/>
    </xf>
    <xf numFmtId="0" fontId="0" fillId="0" borderId="0" xfId="0" applyAlignment="1">
      <alignment vertical="top"/>
    </xf>
    <xf numFmtId="0" fontId="32" fillId="0" borderId="0" xfId="0" applyFont="1"/>
    <xf numFmtId="0" fontId="30" fillId="0" borderId="0" xfId="0" applyFont="1"/>
    <xf numFmtId="0" fontId="22" fillId="0" borderId="0" xfId="0" applyFont="1" applyAlignment="1">
      <alignment horizontal="left" vertical="top" wrapText="1"/>
    </xf>
    <xf numFmtId="0" fontId="49" fillId="0" borderId="1" xfId="0" applyFont="1" applyBorder="1"/>
    <xf numFmtId="0" fontId="49" fillId="0" borderId="26" xfId="0" applyFont="1" applyBorder="1"/>
    <xf numFmtId="0" fontId="14" fillId="0" borderId="27" xfId="0" applyFont="1" applyBorder="1" applyAlignment="1">
      <alignment vertical="top" wrapText="1"/>
    </xf>
    <xf numFmtId="0" fontId="14" fillId="0" borderId="22" xfId="0" applyFont="1" applyBorder="1" applyAlignment="1">
      <alignment vertical="top" wrapText="1"/>
    </xf>
    <xf numFmtId="0" fontId="14" fillId="0" borderId="28" xfId="0" applyFont="1" applyBorder="1" applyAlignment="1">
      <alignment vertical="top" wrapText="1"/>
    </xf>
    <xf numFmtId="0" fontId="21" fillId="2" borderId="13" xfId="0" applyFont="1" applyFill="1" applyBorder="1" applyAlignment="1">
      <alignment wrapText="1"/>
    </xf>
    <xf numFmtId="0" fontId="21" fillId="2" borderId="26" xfId="0" applyFont="1" applyFill="1" applyBorder="1"/>
    <xf numFmtId="0" fontId="0" fillId="3" borderId="0" xfId="0" applyFill="1"/>
    <xf numFmtId="0" fontId="22" fillId="0" borderId="0" xfId="0" applyFont="1"/>
    <xf numFmtId="0" fontId="59" fillId="0" borderId="0" xfId="7"/>
    <xf numFmtId="49" fontId="23" fillId="0" borderId="0" xfId="7" applyNumberFormat="1" applyFont="1" applyAlignment="1">
      <alignment horizontal="center" vertical="center" wrapText="1"/>
    </xf>
    <xf numFmtId="0" fontId="59" fillId="0" borderId="0" xfId="7" applyAlignment="1">
      <alignment vertical="center"/>
    </xf>
    <xf numFmtId="0" fontId="18" fillId="0" borderId="0" xfId="7" applyFont="1" applyAlignment="1">
      <alignment vertical="center"/>
    </xf>
    <xf numFmtId="0" fontId="29" fillId="0" borderId="0" xfId="0" applyFont="1"/>
    <xf numFmtId="0" fontId="29" fillId="0" borderId="30" xfId="0" applyFont="1" applyBorder="1" applyAlignment="1">
      <alignment horizontal="left" indent="1"/>
    </xf>
    <xf numFmtId="0" fontId="0" fillId="0" borderId="31" xfId="0" applyBorder="1" applyAlignment="1">
      <alignment horizontal="left" indent="1"/>
    </xf>
    <xf numFmtId="0" fontId="0" fillId="0" borderId="32" xfId="0" applyBorder="1" applyAlignment="1">
      <alignment horizontal="left" indent="1"/>
    </xf>
    <xf numFmtId="0" fontId="0" fillId="0" borderId="30" xfId="0" applyBorder="1"/>
    <xf numFmtId="0" fontId="0" fillId="0" borderId="31" xfId="0" applyBorder="1"/>
    <xf numFmtId="0" fontId="0" fillId="0" borderId="32" xfId="0" applyBorder="1"/>
    <xf numFmtId="0" fontId="23" fillId="0" borderId="0" xfId="0" applyFont="1"/>
    <xf numFmtId="0" fontId="31" fillId="0" borderId="0" xfId="0" applyFont="1" applyAlignment="1">
      <alignment horizontal="justify"/>
    </xf>
    <xf numFmtId="0" fontId="0" fillId="2" borderId="0" xfId="0" applyFill="1" applyAlignment="1">
      <alignment wrapText="1"/>
    </xf>
    <xf numFmtId="0" fontId="73" fillId="0" borderId="0" xfId="0" applyFont="1" applyAlignment="1">
      <alignment textRotation="45"/>
    </xf>
    <xf numFmtId="0" fontId="0" fillId="5" borderId="0" xfId="0" applyFill="1"/>
    <xf numFmtId="0" fontId="75" fillId="6" borderId="0" xfId="0" applyFont="1" applyFill="1" applyAlignment="1">
      <alignment horizontal="center" vertical="center"/>
    </xf>
    <xf numFmtId="49" fontId="23" fillId="0" borderId="0" xfId="7" applyNumberFormat="1" applyFont="1" applyAlignment="1">
      <alignment horizontal="right" vertical="center" wrapText="1"/>
    </xf>
    <xf numFmtId="0" fontId="21" fillId="0" borderId="0" xfId="0" applyFont="1" applyAlignment="1">
      <alignment horizontal="right" vertical="center"/>
    </xf>
    <xf numFmtId="0" fontId="0" fillId="0" borderId="0" xfId="0" applyAlignment="1">
      <alignment horizontal="justify" vertical="center"/>
    </xf>
    <xf numFmtId="0" fontId="0" fillId="0" borderId="0" xfId="0" applyAlignment="1">
      <alignment horizontal="right" vertical="center"/>
    </xf>
    <xf numFmtId="0" fontId="37" fillId="0" borderId="0" xfId="0" applyFont="1" applyAlignment="1">
      <alignment horizontal="justify" vertical="top" wrapText="1"/>
    </xf>
    <xf numFmtId="0" fontId="21" fillId="0" borderId="0" xfId="0" applyFont="1" applyAlignment="1">
      <alignment vertical="top"/>
    </xf>
    <xf numFmtId="0" fontId="38" fillId="0" borderId="0" xfId="0" applyFont="1" applyAlignment="1">
      <alignment horizontal="justify" vertical="top" wrapText="1"/>
    </xf>
    <xf numFmtId="0" fontId="21" fillId="0" borderId="0" xfId="0" applyFont="1" applyAlignment="1">
      <alignment horizontal="right" vertical="top"/>
    </xf>
    <xf numFmtId="0" fontId="38" fillId="0" borderId="0" xfId="0" applyFont="1" applyAlignment="1">
      <alignment horizontal="left" vertical="top" wrapText="1"/>
    </xf>
    <xf numFmtId="0" fontId="21" fillId="0" borderId="0" xfId="0" applyFont="1" applyAlignment="1">
      <alignment horizontal="justify" vertical="top"/>
    </xf>
    <xf numFmtId="0" fontId="0" fillId="0" borderId="0" xfId="0" applyAlignment="1">
      <alignment horizontal="justify" vertical="top"/>
    </xf>
    <xf numFmtId="0" fontId="0" fillId="0" borderId="0" xfId="0" applyAlignment="1">
      <alignment horizontal="right" vertical="top"/>
    </xf>
    <xf numFmtId="0" fontId="62" fillId="0" borderId="0" xfId="0" applyFont="1" applyAlignment="1">
      <alignment horizontal="justify" vertical="top"/>
    </xf>
    <xf numFmtId="0" fontId="64" fillId="0" borderId="0" xfId="0" applyFont="1" applyAlignment="1">
      <alignment horizontal="justify" vertical="top" wrapText="1"/>
    </xf>
    <xf numFmtId="0" fontId="21" fillId="0" borderId="0" xfId="0" applyFont="1" applyAlignment="1">
      <alignment horizontal="left" vertical="top"/>
    </xf>
    <xf numFmtId="0" fontId="38" fillId="0" borderId="0" xfId="0" applyFont="1" applyAlignment="1">
      <alignment vertical="top" wrapText="1"/>
    </xf>
    <xf numFmtId="0" fontId="37" fillId="0" borderId="0" xfId="0" applyFont="1" applyAlignment="1">
      <alignment horizontal="center" vertical="top" wrapText="1"/>
    </xf>
    <xf numFmtId="0" fontId="57" fillId="0" borderId="0" xfId="0" applyFont="1" applyAlignment="1">
      <alignment horizontal="right" vertical="top" wrapText="1"/>
    </xf>
    <xf numFmtId="0" fontId="57" fillId="0" borderId="0" xfId="0" applyFont="1" applyAlignment="1">
      <alignment horizontal="center" vertical="top" wrapText="1"/>
    </xf>
    <xf numFmtId="0" fontId="57" fillId="0" borderId="0" xfId="0" applyFont="1" applyAlignment="1">
      <alignment horizontal="justify" vertical="top" wrapText="1"/>
    </xf>
    <xf numFmtId="0" fontId="65" fillId="0" borderId="0" xfId="0" applyFont="1" applyAlignment="1">
      <alignment horizontal="justify" vertical="top" wrapText="1"/>
    </xf>
    <xf numFmtId="0" fontId="58" fillId="0" borderId="0" xfId="0" applyFont="1" applyAlignment="1">
      <alignment horizontal="center" vertical="top" wrapText="1"/>
    </xf>
    <xf numFmtId="0" fontId="61" fillId="0" borderId="0" xfId="0" applyFont="1" applyAlignment="1">
      <alignment horizontal="left" vertical="top" wrapText="1"/>
    </xf>
    <xf numFmtId="0" fontId="61" fillId="0" borderId="0" xfId="0" applyFont="1" applyAlignment="1">
      <alignment horizontal="center" vertical="top" wrapText="1"/>
    </xf>
    <xf numFmtId="0" fontId="61" fillId="0" borderId="0" xfId="0" applyFont="1" applyAlignment="1">
      <alignment wrapText="1"/>
    </xf>
    <xf numFmtId="0" fontId="61" fillId="0" borderId="0" xfId="0" applyFont="1" applyAlignment="1">
      <alignment horizontal="center" wrapText="1"/>
    </xf>
    <xf numFmtId="0" fontId="62" fillId="0" borderId="0" xfId="0" applyFont="1" applyAlignment="1">
      <alignment wrapText="1"/>
    </xf>
    <xf numFmtId="0" fontId="61" fillId="0" borderId="0" xfId="0" applyFont="1" applyAlignment="1">
      <alignment horizontal="left" vertical="top" wrapText="1" indent="1"/>
    </xf>
    <xf numFmtId="0" fontId="62" fillId="0" borderId="0" xfId="0" applyFont="1"/>
    <xf numFmtId="0" fontId="37" fillId="0" borderId="0" xfId="0" applyFont="1" applyAlignment="1">
      <alignment horizontal="left" vertical="top" wrapText="1" indent="1"/>
    </xf>
    <xf numFmtId="0" fontId="67" fillId="0" borderId="0" xfId="0" applyFont="1" applyAlignment="1">
      <alignment horizontal="left" vertical="top" wrapText="1" indent="1"/>
    </xf>
    <xf numFmtId="0" fontId="67" fillId="0" borderId="16" xfId="0" applyFont="1" applyBorder="1" applyAlignment="1">
      <alignment horizontal="center" wrapText="1"/>
    </xf>
    <xf numFmtId="0" fontId="67" fillId="0" borderId="0" xfId="0" applyFont="1" applyAlignment="1">
      <alignment horizontal="center" wrapText="1"/>
    </xf>
    <xf numFmtId="0" fontId="67" fillId="0" borderId="0" xfId="0" applyFont="1" applyAlignment="1">
      <alignment wrapText="1"/>
    </xf>
    <xf numFmtId="0" fontId="67" fillId="0" borderId="33" xfId="0" applyFont="1" applyBorder="1" applyAlignment="1">
      <alignment horizontal="left" vertical="top" wrapText="1"/>
    </xf>
    <xf numFmtId="0" fontId="12" fillId="0" borderId="0" xfId="0" applyFont="1" applyAlignment="1">
      <alignment horizontal="left"/>
    </xf>
    <xf numFmtId="0" fontId="0" fillId="0" borderId="0" xfId="0" applyAlignment="1">
      <alignment horizontal="left" vertical="top"/>
    </xf>
    <xf numFmtId="0" fontId="29" fillId="0" borderId="0" xfId="0" applyFont="1" applyAlignment="1">
      <alignment horizontal="left" vertical="top" wrapText="1"/>
    </xf>
    <xf numFmtId="0" fontId="13" fillId="0" borderId="0" xfId="0" applyFont="1" applyAlignment="1">
      <alignment horizontal="center" wrapText="1"/>
    </xf>
    <xf numFmtId="0" fontId="37" fillId="0" borderId="0" xfId="0" applyFont="1" applyAlignment="1">
      <alignment horizontal="left" vertical="top" wrapText="1"/>
    </xf>
    <xf numFmtId="0" fontId="67" fillId="0" borderId="19" xfId="0" applyFont="1" applyBorder="1" applyAlignment="1">
      <alignment horizontal="left" vertical="top" wrapText="1"/>
    </xf>
    <xf numFmtId="0" fontId="0" fillId="0" borderId="31" xfId="0" applyBorder="1" applyAlignment="1">
      <alignment wrapText="1"/>
    </xf>
    <xf numFmtId="0" fontId="15" fillId="0" borderId="0" xfId="0" applyFont="1" applyAlignment="1">
      <alignment horizontal="center"/>
    </xf>
    <xf numFmtId="169" fontId="49" fillId="0" borderId="0" xfId="0" applyNumberFormat="1" applyFont="1"/>
    <xf numFmtId="0" fontId="0" fillId="8" borderId="0" xfId="0" applyFill="1"/>
    <xf numFmtId="0" fontId="0" fillId="7" borderId="0" xfId="0" applyFill="1"/>
    <xf numFmtId="0" fontId="0" fillId="9" borderId="0" xfId="0" applyFill="1"/>
    <xf numFmtId="0" fontId="0" fillId="10" borderId="0" xfId="0" applyFill="1"/>
    <xf numFmtId="0" fontId="55" fillId="0" borderId="0" xfId="0" applyFont="1" applyAlignment="1">
      <alignment horizontal="center" wrapText="1"/>
    </xf>
    <xf numFmtId="0" fontId="14" fillId="0" borderId="0" xfId="0" quotePrefix="1" applyFont="1" applyAlignment="1">
      <alignment horizontal="center" wrapText="1"/>
    </xf>
    <xf numFmtId="0" fontId="19" fillId="0" borderId="0" xfId="0" applyFont="1" applyAlignment="1">
      <alignment horizontal="center" wrapText="1"/>
    </xf>
    <xf numFmtId="0" fontId="14" fillId="0" borderId="0" xfId="0" quotePrefix="1" applyFont="1" applyAlignment="1">
      <alignment horizontal="center" vertical="top" wrapText="1"/>
    </xf>
    <xf numFmtId="0" fontId="33" fillId="0" borderId="0" xfId="0" applyFont="1" applyAlignment="1">
      <alignment horizontal="center" vertical="top" wrapText="1"/>
    </xf>
    <xf numFmtId="0" fontId="33" fillId="0" borderId="0" xfId="0" applyFont="1" applyAlignment="1">
      <alignment horizontal="center" wrapText="1"/>
    </xf>
    <xf numFmtId="0" fontId="65" fillId="0" borderId="0" xfId="0" applyFont="1" applyAlignment="1">
      <alignment horizontal="left" vertical="top" wrapText="1"/>
    </xf>
    <xf numFmtId="0" fontId="67" fillId="0" borderId="17" xfId="0" applyFont="1" applyBorder="1" applyAlignment="1">
      <alignment horizontal="left" vertical="top" wrapText="1"/>
    </xf>
    <xf numFmtId="0" fontId="67" fillId="0" borderId="20" xfId="0" applyFont="1" applyBorder="1" applyAlignment="1">
      <alignment horizontal="left" vertical="top" wrapText="1"/>
    </xf>
    <xf numFmtId="0" fontId="67" fillId="0" borderId="0" xfId="0" applyFont="1" applyAlignment="1">
      <alignment horizontal="left" vertical="top" wrapText="1"/>
    </xf>
    <xf numFmtId="0" fontId="67" fillId="0" borderId="42" xfId="0" applyFont="1" applyBorder="1" applyAlignment="1">
      <alignment horizontal="left" vertical="top" wrapText="1"/>
    </xf>
    <xf numFmtId="0" fontId="67" fillId="0" borderId="16" xfId="0" applyFont="1" applyBorder="1" applyAlignment="1">
      <alignment horizontal="left" vertical="top" wrapText="1"/>
    </xf>
    <xf numFmtId="0" fontId="77" fillId="0" borderId="0" xfId="0" applyFont="1"/>
    <xf numFmtId="0" fontId="67" fillId="0" borderId="0" xfId="0" applyFont="1"/>
    <xf numFmtId="0" fontId="27" fillId="0" borderId="0" xfId="0" applyFont="1" applyAlignment="1">
      <alignment horizontal="left" indent="1"/>
    </xf>
    <xf numFmtId="0" fontId="37" fillId="0" borderId="33" xfId="0" applyFont="1" applyBorder="1" applyAlignment="1">
      <alignment horizontal="left" vertical="top" wrapText="1"/>
    </xf>
    <xf numFmtId="0" fontId="18" fillId="0" borderId="33" xfId="0" applyFont="1" applyBorder="1"/>
    <xf numFmtId="0" fontId="18" fillId="0" borderId="0" xfId="0" applyFont="1" applyAlignment="1">
      <alignment horizontal="left" indent="1"/>
    </xf>
    <xf numFmtId="0" fontId="18" fillId="0" borderId="31" xfId="0" applyFont="1" applyBorder="1"/>
    <xf numFmtId="0" fontId="18" fillId="0" borderId="31" xfId="0" applyFont="1" applyBorder="1" applyAlignment="1">
      <alignment horizontal="left"/>
    </xf>
    <xf numFmtId="0" fontId="37" fillId="0" borderId="18" xfId="0" applyFont="1" applyBorder="1" applyAlignment="1">
      <alignment horizontal="left" vertical="center" wrapText="1" indent="1"/>
    </xf>
    <xf numFmtId="0" fontId="37" fillId="0" borderId="18" xfId="0" applyFont="1" applyBorder="1" applyAlignment="1">
      <alignment horizontal="left" vertical="top" wrapText="1" indent="1"/>
    </xf>
    <xf numFmtId="0" fontId="37" fillId="0" borderId="30" xfId="0" applyFont="1" applyBorder="1" applyAlignment="1">
      <alignment horizontal="left" vertical="top" wrapText="1"/>
    </xf>
    <xf numFmtId="0" fontId="37" fillId="0" borderId="32" xfId="0" applyFont="1" applyBorder="1" applyAlignment="1">
      <alignment horizontal="left" vertical="top" wrapText="1"/>
    </xf>
    <xf numFmtId="0" fontId="18" fillId="0" borderId="16" xfId="0" applyFont="1" applyBorder="1" applyAlignment="1">
      <alignment horizontal="justify" vertical="top" wrapText="1"/>
    </xf>
    <xf numFmtId="0" fontId="29" fillId="0" borderId="16" xfId="0" applyFont="1" applyBorder="1" applyAlignment="1">
      <alignment vertical="top" wrapText="1"/>
    </xf>
    <xf numFmtId="0" fontId="18" fillId="0" borderId="18" xfId="0" applyFont="1" applyBorder="1" applyAlignment="1">
      <alignment vertical="center" wrapText="1"/>
    </xf>
    <xf numFmtId="0" fontId="14" fillId="0" borderId="32" xfId="0" applyFont="1" applyBorder="1" applyAlignment="1">
      <alignment wrapText="1"/>
    </xf>
    <xf numFmtId="0" fontId="18" fillId="0" borderId="19" xfId="0" applyFont="1" applyBorder="1" applyAlignment="1">
      <alignment horizontal="left" vertical="top" wrapText="1"/>
    </xf>
    <xf numFmtId="0" fontId="14" fillId="0" borderId="18" xfId="0" applyFont="1" applyBorder="1" applyAlignment="1">
      <alignment horizontal="left" vertical="center" wrapText="1" indent="1"/>
    </xf>
    <xf numFmtId="0" fontId="18" fillId="0" borderId="15" xfId="0" applyFont="1" applyBorder="1" applyAlignment="1">
      <alignment wrapText="1"/>
    </xf>
    <xf numFmtId="0" fontId="18" fillId="0" borderId="26" xfId="0" applyFont="1" applyBorder="1" applyAlignment="1">
      <alignment wrapText="1"/>
    </xf>
    <xf numFmtId="0" fontId="18" fillId="0" borderId="43" xfId="0" applyFont="1" applyBorder="1" applyAlignment="1">
      <alignment wrapText="1"/>
    </xf>
    <xf numFmtId="0" fontId="18" fillId="0" borderId="15" xfId="0" applyFont="1" applyBorder="1" applyAlignment="1">
      <alignment horizontal="center" wrapText="1"/>
    </xf>
    <xf numFmtId="0" fontId="18" fillId="0" borderId="26" xfId="0" applyFont="1" applyBorder="1" applyAlignment="1">
      <alignment horizontal="center" wrapText="1"/>
    </xf>
    <xf numFmtId="0" fontId="18" fillId="0" borderId="44" xfId="0" applyFont="1" applyBorder="1" applyAlignment="1">
      <alignment horizontal="left" wrapText="1"/>
    </xf>
    <xf numFmtId="0" fontId="18" fillId="0" borderId="45" xfId="0" applyFont="1" applyBorder="1" applyAlignment="1">
      <alignment wrapText="1"/>
    </xf>
    <xf numFmtId="0" fontId="18" fillId="0" borderId="46" xfId="0" applyFont="1" applyBorder="1" applyAlignment="1">
      <alignment horizontal="left" wrapText="1"/>
    </xf>
    <xf numFmtId="0" fontId="29" fillId="0" borderId="31" xfId="0" applyFont="1" applyBorder="1" applyAlignment="1">
      <alignment horizontal="left" indent="1"/>
    </xf>
    <xf numFmtId="0" fontId="74" fillId="0" borderId="0" xfId="0" applyFont="1" applyAlignment="1">
      <alignment horizontal="center" vertical="center" textRotation="90"/>
    </xf>
    <xf numFmtId="0" fontId="22" fillId="3" borderId="0" xfId="0" applyFont="1" applyFill="1"/>
    <xf numFmtId="0" fontId="14" fillId="0" borderId="28" xfId="0" applyFont="1" applyBorder="1" applyAlignment="1">
      <alignment horizontal="justify" wrapText="1"/>
    </xf>
    <xf numFmtId="0" fontId="14" fillId="0" borderId="32" xfId="0" applyFont="1" applyBorder="1" applyAlignment="1">
      <alignment vertical="center" wrapText="1"/>
    </xf>
    <xf numFmtId="0" fontId="0" fillId="11" borderId="0" xfId="0" applyFill="1"/>
    <xf numFmtId="0" fontId="70" fillId="0" borderId="0" xfId="0" applyFont="1" applyAlignment="1">
      <alignment wrapText="1"/>
    </xf>
    <xf numFmtId="0" fontId="42" fillId="0" borderId="0" xfId="0" applyFont="1" applyAlignment="1">
      <alignment horizontal="left" vertical="top" wrapText="1"/>
    </xf>
    <xf numFmtId="0" fontId="18" fillId="0" borderId="7" xfId="0" applyFont="1" applyBorder="1"/>
    <xf numFmtId="0" fontId="18" fillId="0" borderId="10" xfId="0" applyFont="1" applyBorder="1"/>
    <xf numFmtId="0" fontId="18" fillId="0" borderId="9" xfId="0" applyFont="1" applyBorder="1"/>
    <xf numFmtId="0" fontId="21" fillId="12" borderId="13" xfId="0" applyFont="1" applyFill="1" applyBorder="1"/>
    <xf numFmtId="0" fontId="30" fillId="2" borderId="0" xfId="0" applyFont="1" applyFill="1" applyAlignment="1">
      <alignment horizontal="left" vertical="top" wrapText="1"/>
    </xf>
    <xf numFmtId="169" fontId="0" fillId="4" borderId="18" xfId="0" applyNumberFormat="1" applyFill="1" applyBorder="1" applyAlignment="1" applyProtection="1">
      <alignment horizontal="left"/>
      <protection locked="0"/>
    </xf>
    <xf numFmtId="0" fontId="18" fillId="0" borderId="16" xfId="0" applyFont="1" applyBorder="1" applyAlignment="1">
      <alignment horizontal="left" vertical="top" wrapText="1"/>
    </xf>
    <xf numFmtId="0" fontId="21" fillId="0" borderId="33" xfId="0" applyFont="1" applyBorder="1" applyAlignment="1">
      <alignment horizontal="left" vertical="top" wrapText="1"/>
    </xf>
    <xf numFmtId="0" fontId="21" fillId="0" borderId="0" xfId="0" applyFont="1" applyAlignment="1">
      <alignment horizontal="left" vertical="top" wrapText="1"/>
    </xf>
    <xf numFmtId="0" fontId="22" fillId="0" borderId="19" xfId="0" applyFont="1" applyBorder="1" applyAlignment="1">
      <alignment horizontal="left" vertical="top" wrapText="1"/>
    </xf>
    <xf numFmtId="0" fontId="29" fillId="0" borderId="0" xfId="0" applyFont="1" applyAlignment="1">
      <alignment horizontal="justify" vertical="top"/>
    </xf>
    <xf numFmtId="0" fontId="18" fillId="0" borderId="0" xfId="0" applyFont="1" applyAlignment="1">
      <alignment vertical="top"/>
    </xf>
    <xf numFmtId="0" fontId="21" fillId="0" borderId="16" xfId="0" applyFont="1" applyBorder="1" applyAlignment="1">
      <alignment horizontal="justify" vertical="top" wrapText="1"/>
    </xf>
    <xf numFmtId="0" fontId="18" fillId="0" borderId="17" xfId="0" applyFont="1" applyBorder="1" applyAlignment="1">
      <alignment horizontal="justify" vertical="top" wrapText="1"/>
    </xf>
    <xf numFmtId="0" fontId="14" fillId="13" borderId="28" xfId="0" applyFont="1" applyFill="1" applyBorder="1" applyAlignment="1">
      <alignment vertical="top" wrapText="1"/>
    </xf>
    <xf numFmtId="0" fontId="18" fillId="13" borderId="0" xfId="0" applyFont="1" applyFill="1" applyAlignment="1">
      <alignment horizontal="justify" vertical="top" wrapText="1"/>
    </xf>
    <xf numFmtId="0" fontId="14" fillId="13" borderId="27" xfId="0" applyFont="1" applyFill="1" applyBorder="1" applyAlignment="1">
      <alignment vertical="top" wrapText="1"/>
    </xf>
    <xf numFmtId="0" fontId="34" fillId="0" borderId="35" xfId="0" applyFont="1" applyBorder="1" applyAlignment="1">
      <alignment horizontal="left" wrapText="1"/>
    </xf>
    <xf numFmtId="0" fontId="34" fillId="0" borderId="16" xfId="0" applyFont="1" applyBorder="1" applyAlignment="1">
      <alignment horizontal="left" wrapText="1"/>
    </xf>
    <xf numFmtId="0" fontId="22" fillId="0" borderId="0" xfId="0" applyFont="1" applyAlignment="1">
      <alignment horizontal="justify" vertical="top" wrapText="1"/>
    </xf>
    <xf numFmtId="0" fontId="22" fillId="0" borderId="19" xfId="0" applyFont="1" applyBorder="1" applyAlignment="1">
      <alignment horizontal="justify" vertical="top" wrapText="1"/>
    </xf>
    <xf numFmtId="0" fontId="28" fillId="0" borderId="0" xfId="0" applyFont="1" applyAlignment="1">
      <alignment horizontal="justify"/>
    </xf>
    <xf numFmtId="0" fontId="0" fillId="0" borderId="19" xfId="0" applyBorder="1"/>
    <xf numFmtId="0" fontId="13" fillId="0" borderId="16" xfId="0" applyFont="1" applyBorder="1" applyAlignment="1">
      <alignment horizontal="left" wrapText="1"/>
    </xf>
    <xf numFmtId="0" fontId="0" fillId="0" borderId="19"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33" xfId="0" applyBorder="1" applyAlignment="1">
      <alignment wrapText="1"/>
    </xf>
    <xf numFmtId="0" fontId="0" fillId="0" borderId="20" xfId="0" applyBorder="1" applyAlignment="1">
      <alignment wrapText="1"/>
    </xf>
    <xf numFmtId="0" fontId="21" fillId="0" borderId="18" xfId="0" applyFont="1" applyBorder="1" applyAlignment="1">
      <alignment horizontal="center" vertical="center" wrapText="1"/>
    </xf>
    <xf numFmtId="0" fontId="0" fillId="12" borderId="0" xfId="0" applyFill="1" applyAlignment="1">
      <alignment wrapText="1"/>
    </xf>
    <xf numFmtId="0" fontId="14" fillId="0" borderId="17" xfId="0" applyFont="1" applyBorder="1" applyAlignment="1">
      <alignment vertical="top" wrapText="1"/>
    </xf>
    <xf numFmtId="0" fontId="14" fillId="0" borderId="30" xfId="0" applyFont="1" applyBorder="1" applyAlignment="1">
      <alignment vertical="top" wrapText="1"/>
    </xf>
    <xf numFmtId="0" fontId="18" fillId="0" borderId="0" xfId="6" applyAlignment="1">
      <alignment wrapText="1"/>
    </xf>
    <xf numFmtId="0" fontId="23" fillId="0" borderId="0" xfId="6" applyFont="1" applyAlignment="1">
      <alignment horizontal="center" wrapText="1"/>
    </xf>
    <xf numFmtId="0" fontId="42" fillId="0" borderId="0" xfId="6" applyFont="1" applyAlignment="1">
      <alignment horizontal="left" wrapText="1"/>
    </xf>
    <xf numFmtId="0" fontId="20" fillId="0" borderId="0" xfId="6" applyFont="1" applyAlignment="1">
      <alignment wrapText="1"/>
    </xf>
    <xf numFmtId="0" fontId="18" fillId="0" borderId="0" xfId="6" applyAlignment="1">
      <alignment horizontal="left" wrapText="1"/>
    </xf>
    <xf numFmtId="0" fontId="23" fillId="0" borderId="0" xfId="6" applyFont="1" applyAlignment="1">
      <alignment wrapText="1"/>
    </xf>
    <xf numFmtId="0" fontId="18" fillId="0" borderId="0" xfId="6" applyAlignment="1">
      <alignment horizontal="center" wrapText="1"/>
    </xf>
    <xf numFmtId="0" fontId="18" fillId="0" borderId="35" xfId="6" applyBorder="1" applyAlignment="1">
      <alignment wrapText="1"/>
    </xf>
    <xf numFmtId="0" fontId="18" fillId="0" borderId="23" xfId="6" applyBorder="1" applyAlignment="1">
      <alignment wrapText="1"/>
    </xf>
    <xf numFmtId="0" fontId="18" fillId="0" borderId="34" xfId="6" applyBorder="1" applyAlignment="1">
      <alignment wrapText="1"/>
    </xf>
    <xf numFmtId="0" fontId="18" fillId="0" borderId="17" xfId="6" applyBorder="1" applyAlignment="1">
      <alignment vertical="top" wrapText="1"/>
    </xf>
    <xf numFmtId="0" fontId="18" fillId="0" borderId="33" xfId="6" applyBorder="1" applyAlignment="1">
      <alignment vertical="top" wrapText="1"/>
    </xf>
    <xf numFmtId="0" fontId="18" fillId="0" borderId="20" xfId="6" applyBorder="1" applyAlignment="1">
      <alignment vertical="top" wrapText="1"/>
    </xf>
    <xf numFmtId="0" fontId="18" fillId="0" borderId="18" xfId="6" applyBorder="1" applyAlignment="1">
      <alignment horizontal="center" wrapText="1"/>
    </xf>
    <xf numFmtId="0" fontId="85" fillId="0" borderId="0" xfId="0" applyFont="1" applyAlignment="1">
      <alignment horizontal="left" vertical="center" wrapText="1" readingOrder="1"/>
    </xf>
    <xf numFmtId="0" fontId="48" fillId="0" borderId="16" xfId="5" applyBorder="1" applyAlignment="1" applyProtection="1">
      <alignment horizontal="left" vertical="top" wrapText="1"/>
    </xf>
    <xf numFmtId="0" fontId="48" fillId="0" borderId="0" xfId="5" applyBorder="1" applyAlignment="1" applyProtection="1">
      <alignment horizontal="left" vertical="top" wrapText="1"/>
    </xf>
    <xf numFmtId="0" fontId="48" fillId="0" borderId="19" xfId="5" applyBorder="1" applyAlignment="1" applyProtection="1">
      <alignment horizontal="left" vertical="top" wrapText="1"/>
    </xf>
    <xf numFmtId="49" fontId="23" fillId="0" borderId="0" xfId="8" applyNumberFormat="1" applyFont="1" applyAlignment="1">
      <alignment horizontal="center" vertical="center" wrapText="1"/>
    </xf>
    <xf numFmtId="0" fontId="17" fillId="0" borderId="0" xfId="8"/>
    <xf numFmtId="0" fontId="18" fillId="0" borderId="0" xfId="6"/>
    <xf numFmtId="0" fontId="14" fillId="0" borderId="0" xfId="6" applyFont="1" applyAlignment="1">
      <alignment vertical="center" wrapText="1"/>
    </xf>
    <xf numFmtId="0" fontId="18" fillId="0" borderId="0" xfId="6" applyAlignment="1">
      <alignment vertical="top" wrapText="1"/>
    </xf>
    <xf numFmtId="0" fontId="17" fillId="0" borderId="0" xfId="8" applyAlignment="1">
      <alignment vertical="center"/>
    </xf>
    <xf numFmtId="0" fontId="18" fillId="0" borderId="0" xfId="8" applyFont="1" applyAlignment="1">
      <alignment vertical="center"/>
    </xf>
    <xf numFmtId="0" fontId="28" fillId="0" borderId="0" xfId="8" applyFont="1"/>
    <xf numFmtId="0" fontId="18" fillId="0" borderId="0" xfId="8" applyFont="1" applyAlignment="1">
      <alignment horizontal="center"/>
    </xf>
    <xf numFmtId="0" fontId="18" fillId="3" borderId="0" xfId="0" applyFont="1" applyFill="1"/>
    <xf numFmtId="0" fontId="18" fillId="0" borderId="0" xfId="0" applyFont="1" applyAlignment="1">
      <alignment horizontal="center"/>
    </xf>
    <xf numFmtId="0" fontId="56" fillId="0" borderId="0" xfId="6" applyFont="1"/>
    <xf numFmtId="0" fontId="14" fillId="0" borderId="0" xfId="6" applyFont="1"/>
    <xf numFmtId="0" fontId="14" fillId="0" borderId="18" xfId="6" applyFont="1" applyBorder="1" applyAlignment="1">
      <alignment horizontal="left" wrapText="1" indent="1"/>
    </xf>
    <xf numFmtId="0" fontId="14" fillId="0" borderId="0" xfId="6" applyFont="1" applyAlignment="1">
      <alignment wrapText="1"/>
    </xf>
    <xf numFmtId="0" fontId="32" fillId="0" borderId="0" xfId="6" applyFont="1"/>
    <xf numFmtId="0" fontId="13" fillId="0" borderId="0" xfId="6" applyFont="1"/>
    <xf numFmtId="0" fontId="18" fillId="0" borderId="0" xfId="6" quotePrefix="1" applyAlignment="1">
      <alignment vertical="top"/>
    </xf>
    <xf numFmtId="0" fontId="56" fillId="0" borderId="0" xfId="6" applyFont="1" applyAlignment="1">
      <alignment vertical="top" wrapText="1"/>
    </xf>
    <xf numFmtId="0" fontId="18" fillId="0" borderId="0" xfId="6" applyAlignment="1">
      <alignment horizontal="justify" vertical="center" wrapText="1"/>
    </xf>
    <xf numFmtId="0" fontId="18" fillId="0" borderId="0" xfId="6" applyAlignment="1">
      <alignment horizontal="justify" vertical="top" wrapText="1"/>
    </xf>
    <xf numFmtId="0" fontId="21" fillId="0" borderId="0" xfId="6" applyFont="1" applyAlignment="1">
      <alignment horizontal="justify"/>
    </xf>
    <xf numFmtId="0" fontId="18" fillId="0" borderId="0" xfId="6" applyAlignment="1">
      <alignment horizontal="justify"/>
    </xf>
    <xf numFmtId="0" fontId="22" fillId="0" borderId="0" xfId="6" applyFont="1" applyAlignment="1">
      <alignment horizontal="center"/>
    </xf>
    <xf numFmtId="0" fontId="22" fillId="0" borderId="0" xfId="6" applyFont="1"/>
    <xf numFmtId="0" fontId="13" fillId="0" borderId="0" xfId="6" applyFont="1" applyAlignment="1">
      <alignment horizontal="left"/>
    </xf>
    <xf numFmtId="0" fontId="89" fillId="0" borderId="0" xfId="6" applyFont="1"/>
    <xf numFmtId="0" fontId="13" fillId="0" borderId="0" xfId="6" applyFont="1" applyAlignment="1">
      <alignment horizontal="justify" vertical="top" wrapText="1"/>
    </xf>
    <xf numFmtId="0" fontId="0" fillId="0" borderId="10" xfId="0" applyBorder="1"/>
    <xf numFmtId="0" fontId="97" fillId="0" borderId="0" xfId="0" applyFont="1" applyAlignment="1">
      <alignment horizontal="left" vertical="top" wrapText="1"/>
    </xf>
    <xf numFmtId="0" fontId="98" fillId="0" borderId="0" xfId="0" applyFont="1" applyAlignment="1">
      <alignment vertical="top" wrapText="1"/>
    </xf>
    <xf numFmtId="0" fontId="99" fillId="0" borderId="0" xfId="0" applyFont="1" applyAlignment="1">
      <alignment vertical="top" wrapText="1"/>
    </xf>
    <xf numFmtId="0" fontId="97" fillId="0" borderId="0" xfId="0" applyFont="1" applyAlignment="1">
      <alignment vertical="top" wrapText="1"/>
    </xf>
    <xf numFmtId="0" fontId="0" fillId="0" borderId="18" xfId="0" applyBorder="1" applyAlignment="1">
      <alignment horizontal="center" vertical="center" wrapText="1"/>
    </xf>
    <xf numFmtId="0" fontId="49" fillId="14" borderId="0" xfId="0" applyFont="1" applyFill="1"/>
    <xf numFmtId="0" fontId="49" fillId="14" borderId="0" xfId="0" quotePrefix="1" applyFont="1" applyFill="1"/>
    <xf numFmtId="0" fontId="18" fillId="14" borderId="0" xfId="0" applyFont="1" applyFill="1"/>
    <xf numFmtId="0" fontId="18" fillId="14" borderId="0" xfId="0" quotePrefix="1" applyFont="1" applyFill="1"/>
    <xf numFmtId="0" fontId="0" fillId="0" borderId="9" xfId="0" applyBorder="1" applyAlignment="1">
      <alignment horizontal="center"/>
    </xf>
    <xf numFmtId="0" fontId="18" fillId="0" borderId="0" xfId="0" applyFont="1" applyAlignment="1">
      <alignment horizontal="right" vertical="center" wrapText="1"/>
    </xf>
    <xf numFmtId="0" fontId="18" fillId="0" borderId="0" xfId="0" applyFont="1" applyAlignment="1">
      <alignment horizontal="center" vertical="center"/>
    </xf>
    <xf numFmtId="0" fontId="107" fillId="16" borderId="8" xfId="0" applyFont="1" applyFill="1" applyBorder="1" applyAlignment="1">
      <alignment horizontal="center" wrapText="1"/>
    </xf>
    <xf numFmtId="0" fontId="18" fillId="0" borderId="0" xfId="0" applyFont="1" applyAlignment="1">
      <alignment horizontal="justify" vertical="center" wrapText="1"/>
    </xf>
    <xf numFmtId="0" fontId="109" fillId="0" borderId="0" xfId="0" applyFont="1" applyAlignment="1">
      <alignment vertical="top" wrapText="1"/>
    </xf>
    <xf numFmtId="0" fontId="106" fillId="0" borderId="17" xfId="0" applyFont="1" applyBorder="1" applyAlignment="1">
      <alignment horizontal="center" vertical="top" wrapText="1"/>
    </xf>
    <xf numFmtId="0" fontId="110" fillId="18" borderId="0" xfId="0" applyFont="1" applyFill="1"/>
    <xf numFmtId="0" fontId="18" fillId="0" borderId="23" xfId="6" applyBorder="1"/>
    <xf numFmtId="0" fontId="18" fillId="17" borderId="12" xfId="0" applyFont="1" applyFill="1" applyBorder="1"/>
    <xf numFmtId="0" fontId="18" fillId="17" borderId="59" xfId="0" applyFont="1" applyFill="1" applyBorder="1"/>
    <xf numFmtId="0" fontId="18" fillId="17" borderId="39" xfId="0" applyFont="1" applyFill="1" applyBorder="1"/>
    <xf numFmtId="0" fontId="21" fillId="5" borderId="2" xfId="0" applyFont="1" applyFill="1" applyBorder="1" applyAlignment="1">
      <alignment horizontal="center"/>
    </xf>
    <xf numFmtId="167" fontId="0" fillId="0" borderId="18" xfId="3" applyFont="1" applyBorder="1" applyAlignment="1">
      <alignment horizontal="center"/>
    </xf>
    <xf numFmtId="167" fontId="18" fillId="16" borderId="37" xfId="3" applyFont="1" applyFill="1" applyBorder="1"/>
    <xf numFmtId="167" fontId="0" fillId="0" borderId="0" xfId="3" applyFont="1"/>
    <xf numFmtId="0" fontId="21" fillId="5" borderId="2" xfId="0" applyFont="1" applyFill="1" applyBorder="1" applyAlignment="1">
      <alignment horizontal="center" vertical="center"/>
    </xf>
    <xf numFmtId="167" fontId="0" fillId="0" borderId="18" xfId="3" applyFont="1" applyBorder="1" applyAlignment="1">
      <alignment horizontal="center" vertical="center"/>
    </xf>
    <xf numFmtId="167" fontId="0" fillId="0" borderId="0" xfId="3" applyFont="1" applyAlignment="1">
      <alignment vertical="center"/>
    </xf>
    <xf numFmtId="167" fontId="18" fillId="0" borderId="60" xfId="3" applyFont="1" applyBorder="1" applyAlignment="1">
      <alignment horizontal="center" vertical="center"/>
    </xf>
    <xf numFmtId="0" fontId="18" fillId="16" borderId="40" xfId="0" applyFont="1" applyFill="1" applyBorder="1"/>
    <xf numFmtId="0" fontId="21" fillId="5" borderId="61" xfId="0" applyFont="1" applyFill="1" applyBorder="1" applyAlignment="1">
      <alignment horizontal="center" vertical="center"/>
    </xf>
    <xf numFmtId="167" fontId="21" fillId="0" borderId="18" xfId="0" applyNumberFormat="1" applyFont="1" applyBorder="1" applyAlignment="1">
      <alignment vertical="center" wrapText="1"/>
    </xf>
    <xf numFmtId="167" fontId="21" fillId="0" borderId="28" xfId="0" applyNumberFormat="1" applyFont="1" applyBorder="1" applyAlignment="1">
      <alignment vertical="center" wrapText="1"/>
    </xf>
    <xf numFmtId="167" fontId="21" fillId="0" borderId="82" xfId="0" applyNumberFormat="1" applyFont="1" applyBorder="1" applyAlignment="1">
      <alignment vertical="center" wrapText="1"/>
    </xf>
    <xf numFmtId="0" fontId="0" fillId="19" borderId="0" xfId="0" applyFill="1"/>
    <xf numFmtId="0" fontId="0" fillId="20" borderId="0" xfId="0" applyFill="1"/>
    <xf numFmtId="0" fontId="100" fillId="19" borderId="0" xfId="0" applyFont="1" applyFill="1" applyAlignment="1">
      <alignment horizontal="center" vertical="center"/>
    </xf>
    <xf numFmtId="0" fontId="95" fillId="19" borderId="0" xfId="0" applyFont="1" applyFill="1"/>
    <xf numFmtId="0" fontId="40" fillId="19" borderId="0" xfId="0" applyFont="1" applyFill="1"/>
    <xf numFmtId="0" fontId="96" fillId="20" borderId="0" xfId="0" applyFont="1" applyFill="1"/>
    <xf numFmtId="0" fontId="81" fillId="20" borderId="0" xfId="0" applyFont="1" applyFill="1" applyAlignment="1">
      <alignment horizontal="left" indent="1"/>
    </xf>
    <xf numFmtId="0" fontId="93" fillId="20" borderId="0" xfId="0" applyFont="1" applyFill="1"/>
    <xf numFmtId="0" fontId="57" fillId="20" borderId="0" xfId="0" applyFont="1" applyFill="1" applyAlignment="1">
      <alignment vertical="top"/>
    </xf>
    <xf numFmtId="0" fontId="57" fillId="20" borderId="0" xfId="0" applyFont="1" applyFill="1"/>
    <xf numFmtId="0" fontId="87" fillId="20" borderId="0" xfId="0" applyFont="1" applyFill="1" applyAlignment="1">
      <alignment horizontal="left" indent="1"/>
    </xf>
    <xf numFmtId="0" fontId="27" fillId="20" borderId="0" xfId="0" applyFont="1" applyFill="1" applyAlignment="1">
      <alignment horizontal="left" indent="1"/>
    </xf>
    <xf numFmtId="0" fontId="116" fillId="18" borderId="0" xfId="0" applyFont="1" applyFill="1" applyAlignment="1">
      <alignment vertical="center"/>
    </xf>
    <xf numFmtId="0" fontId="93" fillId="19" borderId="0" xfId="0" applyFont="1" applyFill="1"/>
    <xf numFmtId="0" fontId="0" fillId="19" borderId="0" xfId="0" applyFill="1" applyAlignment="1">
      <alignment wrapText="1"/>
    </xf>
    <xf numFmtId="0" fontId="110" fillId="19" borderId="0" xfId="0" applyFont="1" applyFill="1"/>
    <xf numFmtId="0" fontId="110" fillId="19" borderId="0" xfId="0" applyFont="1" applyFill="1" applyAlignment="1">
      <alignment wrapText="1"/>
    </xf>
    <xf numFmtId="0" fontId="117" fillId="19" borderId="0" xfId="0" applyFont="1" applyFill="1" applyAlignment="1">
      <alignment horizontal="left" vertical="center"/>
    </xf>
    <xf numFmtId="0" fontId="116" fillId="21" borderId="0" xfId="0" applyFont="1" applyFill="1" applyAlignment="1">
      <alignment horizontal="left" vertical="center"/>
    </xf>
    <xf numFmtId="0" fontId="110" fillId="21" borderId="0" xfId="0" applyFont="1" applyFill="1" applyAlignment="1">
      <alignment horizontal="left" vertical="center"/>
    </xf>
    <xf numFmtId="0" fontId="110" fillId="19" borderId="0" xfId="0" applyFont="1" applyFill="1" applyAlignment="1">
      <alignment vertical="center"/>
    </xf>
    <xf numFmtId="0" fontId="110" fillId="19" borderId="0" xfId="0" applyFont="1" applyFill="1" applyAlignment="1">
      <alignment horizontal="left" vertical="center"/>
    </xf>
    <xf numFmtId="0" fontId="110" fillId="19" borderId="0" xfId="0" applyFont="1" applyFill="1" applyAlignment="1">
      <alignment horizontal="center"/>
    </xf>
    <xf numFmtId="0" fontId="14" fillId="0" borderId="28" xfId="0" applyFont="1" applyBorder="1" applyAlignment="1">
      <alignment vertical="center" wrapText="1"/>
    </xf>
    <xf numFmtId="0" fontId="49" fillId="19" borderId="0" xfId="0" applyFont="1" applyFill="1" applyAlignment="1">
      <alignment vertical="center"/>
    </xf>
    <xf numFmtId="0" fontId="51" fillId="19" borderId="0" xfId="0" applyFont="1" applyFill="1" applyAlignment="1">
      <alignment horizontal="left" vertical="center"/>
    </xf>
    <xf numFmtId="0" fontId="21" fillId="0" borderId="11" xfId="0" applyFont="1" applyBorder="1" applyAlignment="1">
      <alignment vertical="center" wrapText="1"/>
    </xf>
    <xf numFmtId="0" fontId="127" fillId="19" borderId="0" xfId="0" applyFont="1" applyFill="1"/>
    <xf numFmtId="0" fontId="110" fillId="19" borderId="0" xfId="0" applyFont="1" applyFill="1" applyAlignment="1">
      <alignment vertical="center" wrapText="1"/>
    </xf>
    <xf numFmtId="0" fontId="110" fillId="19" borderId="0" xfId="0" applyFont="1" applyFill="1" applyAlignment="1">
      <alignment horizontal="left" vertical="center" wrapText="1"/>
    </xf>
    <xf numFmtId="0" fontId="127" fillId="19" borderId="0" xfId="0" applyFont="1" applyFill="1" applyAlignment="1">
      <alignment vertical="top" wrapText="1"/>
    </xf>
    <xf numFmtId="0" fontId="129" fillId="19" borderId="0" xfId="0" applyFont="1" applyFill="1" applyAlignment="1" applyProtection="1">
      <alignment vertical="center" wrapText="1"/>
      <protection locked="0"/>
    </xf>
    <xf numFmtId="0" fontId="127" fillId="19" borderId="0" xfId="0" applyFont="1" applyFill="1" applyProtection="1">
      <protection locked="0"/>
    </xf>
    <xf numFmtId="0" fontId="110" fillId="19" borderId="6" xfId="0" applyFont="1" applyFill="1" applyBorder="1" applyAlignment="1">
      <alignment horizontal="left" vertical="center" wrapText="1"/>
    </xf>
    <xf numFmtId="0" fontId="18" fillId="19" borderId="0" xfId="0" applyFont="1" applyFill="1" applyAlignment="1">
      <alignment vertical="center" wrapText="1"/>
    </xf>
    <xf numFmtId="49" fontId="51" fillId="19" borderId="0" xfId="0" applyNumberFormat="1" applyFont="1" applyFill="1" applyAlignment="1" applyProtection="1">
      <alignment horizontal="left" vertical="center" wrapText="1"/>
      <protection locked="0"/>
    </xf>
    <xf numFmtId="49" fontId="110" fillId="19" borderId="0" xfId="0" applyNumberFormat="1" applyFont="1" applyFill="1" applyAlignment="1" applyProtection="1">
      <alignment horizontal="left" vertical="center" wrapText="1"/>
      <protection locked="0"/>
    </xf>
    <xf numFmtId="0" fontId="112" fillId="19" borderId="15" xfId="0" applyFont="1" applyFill="1" applyBorder="1" applyAlignment="1">
      <alignment vertical="center" wrapText="1"/>
    </xf>
    <xf numFmtId="0" fontId="110" fillId="19" borderId="12" xfId="0" applyFont="1" applyFill="1" applyBorder="1" applyAlignment="1">
      <alignment vertical="center" wrapText="1"/>
    </xf>
    <xf numFmtId="0" fontId="110" fillId="19" borderId="39" xfId="0" applyFont="1" applyFill="1" applyBorder="1" applyAlignment="1" applyProtection="1">
      <alignment horizontal="left" vertical="center" wrapText="1"/>
      <protection locked="0"/>
    </xf>
    <xf numFmtId="0" fontId="110" fillId="19" borderId="21" xfId="0" applyFont="1" applyFill="1" applyBorder="1" applyAlignment="1">
      <alignment vertical="center" wrapText="1"/>
    </xf>
    <xf numFmtId="0" fontId="110" fillId="19" borderId="36" xfId="0" applyFont="1" applyFill="1" applyBorder="1" applyAlignment="1" applyProtection="1">
      <alignment horizontal="left" vertical="center" wrapText="1"/>
      <protection locked="0"/>
    </xf>
    <xf numFmtId="0" fontId="110" fillId="19" borderId="2" xfId="0" applyFont="1" applyFill="1" applyBorder="1" applyAlignment="1">
      <alignment vertical="center" wrapText="1"/>
    </xf>
    <xf numFmtId="0" fontId="110" fillId="19" borderId="37" xfId="0" applyFont="1" applyFill="1" applyBorder="1" applyAlignment="1" applyProtection="1">
      <alignment horizontal="left" vertical="center" wrapText="1"/>
      <protection locked="0"/>
    </xf>
    <xf numFmtId="49" fontId="110" fillId="19" borderId="37" xfId="0" applyNumberFormat="1" applyFont="1" applyFill="1" applyBorder="1" applyAlignment="1" applyProtection="1">
      <alignment horizontal="left" vertical="center" wrapText="1"/>
      <protection locked="0"/>
    </xf>
    <xf numFmtId="0" fontId="110" fillId="19" borderId="14" xfId="0" applyFont="1" applyFill="1" applyBorder="1" applyAlignment="1">
      <alignment vertical="center" wrapText="1"/>
    </xf>
    <xf numFmtId="49" fontId="110" fillId="19" borderId="40" xfId="0" applyNumberFormat="1" applyFont="1" applyFill="1" applyBorder="1" applyAlignment="1" applyProtection="1">
      <alignment horizontal="left" vertical="center" wrapText="1"/>
      <protection locked="0"/>
    </xf>
    <xf numFmtId="49" fontId="110" fillId="19" borderId="41" xfId="0" applyNumberFormat="1" applyFont="1" applyFill="1" applyBorder="1" applyAlignment="1">
      <alignment horizontal="left" vertical="center" wrapText="1"/>
    </xf>
    <xf numFmtId="0" fontId="110" fillId="19" borderId="24" xfId="0" applyFont="1" applyFill="1" applyBorder="1" applyAlignment="1">
      <alignment vertical="center" wrapText="1"/>
    </xf>
    <xf numFmtId="49" fontId="110" fillId="19" borderId="48" xfId="0" applyNumberFormat="1" applyFont="1" applyFill="1" applyBorder="1" applyAlignment="1" applyProtection="1">
      <alignment horizontal="left" vertical="center" wrapText="1"/>
      <protection locked="0"/>
    </xf>
    <xf numFmtId="0" fontId="110" fillId="19" borderId="0" xfId="0" applyFont="1" applyFill="1" applyAlignment="1" applyProtection="1">
      <alignment horizontal="left" vertical="center"/>
      <protection locked="0"/>
    </xf>
    <xf numFmtId="0" fontId="112" fillId="19" borderId="0" xfId="0" applyFont="1" applyFill="1" applyAlignment="1">
      <alignment vertical="center"/>
    </xf>
    <xf numFmtId="0" fontId="110" fillId="19" borderId="0" xfId="0" applyFont="1" applyFill="1" applyAlignment="1">
      <alignment vertical="top"/>
    </xf>
    <xf numFmtId="0" fontId="110" fillId="19" borderId="0" xfId="0" applyFont="1" applyFill="1" applyAlignment="1">
      <alignment horizontal="right"/>
    </xf>
    <xf numFmtId="0" fontId="116" fillId="19" borderId="0" xfId="0" applyFont="1" applyFill="1" applyAlignment="1">
      <alignment vertical="top" wrapText="1"/>
    </xf>
    <xf numFmtId="0" fontId="112" fillId="19" borderId="0" xfId="0" applyFont="1" applyFill="1" applyAlignment="1">
      <alignment vertical="center" wrapText="1"/>
    </xf>
    <xf numFmtId="0" fontId="124" fillId="19" borderId="0" xfId="0" applyFont="1" applyFill="1" applyAlignment="1">
      <alignment vertical="center"/>
    </xf>
    <xf numFmtId="0" fontId="129" fillId="19" borderId="0" xfId="0" applyFont="1" applyFill="1" applyAlignment="1">
      <alignment vertical="top" wrapText="1"/>
    </xf>
    <xf numFmtId="0" fontId="110" fillId="19" borderId="0" xfId="0" applyFont="1" applyFill="1" applyProtection="1">
      <protection locked="0"/>
    </xf>
    <xf numFmtId="0" fontId="112" fillId="19" borderId="0" xfId="0" applyFont="1" applyFill="1"/>
    <xf numFmtId="0" fontId="110" fillId="19" borderId="0" xfId="0" applyFont="1" applyFill="1" applyAlignment="1" applyProtection="1">
      <alignment horizontal="left" vertical="center" wrapText="1"/>
      <protection locked="0"/>
    </xf>
    <xf numFmtId="0" fontId="126" fillId="19" borderId="0" xfId="0" applyFont="1" applyFill="1" applyAlignment="1">
      <alignment horizontal="left" vertical="center" wrapText="1"/>
    </xf>
    <xf numFmtId="0" fontId="110" fillId="19" borderId="6" xfId="0" applyFont="1" applyFill="1" applyBorder="1"/>
    <xf numFmtId="0" fontId="29" fillId="0" borderId="18" xfId="0" applyFont="1" applyBorder="1" applyAlignment="1">
      <alignment horizontal="center" vertical="center"/>
    </xf>
    <xf numFmtId="0" fontId="18" fillId="0" borderId="18" xfId="6" applyBorder="1" applyAlignment="1">
      <alignment horizontal="center" vertical="center" wrapText="1"/>
    </xf>
    <xf numFmtId="0" fontId="12" fillId="0" borderId="0" xfId="6" applyFont="1"/>
    <xf numFmtId="0" fontId="17" fillId="0" borderId="0" xfId="7" applyFont="1"/>
    <xf numFmtId="0" fontId="21" fillId="0" borderId="0" xfId="0" applyFont="1" applyAlignment="1">
      <alignment vertical="center" wrapText="1"/>
    </xf>
    <xf numFmtId="0" fontId="132" fillId="0" borderId="0" xfId="10" applyFont="1"/>
    <xf numFmtId="0" fontId="111" fillId="0" borderId="0" xfId="10" applyFont="1"/>
    <xf numFmtId="0" fontId="131" fillId="0" borderId="0" xfId="10" quotePrefix="1" applyFont="1" applyAlignment="1">
      <alignment vertical="top"/>
    </xf>
    <xf numFmtId="0" fontId="17" fillId="0" borderId="0" xfId="13" applyFont="1" applyAlignment="1">
      <alignment vertical="center"/>
    </xf>
    <xf numFmtId="0" fontId="17" fillId="0" borderId="0" xfId="13" applyFont="1"/>
    <xf numFmtId="0" fontId="12" fillId="0" borderId="0" xfId="13" applyAlignment="1">
      <alignment horizontal="center"/>
    </xf>
    <xf numFmtId="0" fontId="106" fillId="0" borderId="0" xfId="0" applyFont="1"/>
    <xf numFmtId="0" fontId="12" fillId="0" borderId="0" xfId="13"/>
    <xf numFmtId="0" fontId="12" fillId="0" borderId="0" xfId="13" quotePrefix="1" applyAlignment="1">
      <alignment horizontal="left" vertical="top"/>
    </xf>
    <xf numFmtId="0" fontId="12" fillId="0" borderId="0" xfId="13" quotePrefix="1" applyAlignment="1">
      <alignment horizontal="center" vertical="center" wrapText="1"/>
    </xf>
    <xf numFmtId="0" fontId="12" fillId="0" borderId="0" xfId="13" applyAlignment="1">
      <alignment vertical="top" wrapText="1"/>
    </xf>
    <xf numFmtId="0" fontId="12" fillId="0" borderId="33" xfId="13" applyBorder="1" applyAlignment="1">
      <alignment vertical="top" wrapText="1"/>
    </xf>
    <xf numFmtId="0" fontId="12" fillId="0" borderId="33" xfId="13" applyBorder="1"/>
    <xf numFmtId="0" fontId="72" fillId="0" borderId="0" xfId="13" applyFont="1" applyAlignment="1">
      <alignment vertical="top" wrapText="1"/>
    </xf>
    <xf numFmtId="0" fontId="12" fillId="0" borderId="23" xfId="13" applyBorder="1" applyAlignment="1">
      <alignment vertical="top" wrapText="1"/>
    </xf>
    <xf numFmtId="0" fontId="12" fillId="0" borderId="34" xfId="13" applyBorder="1" applyAlignment="1">
      <alignment vertical="top" wrapText="1"/>
    </xf>
    <xf numFmtId="0" fontId="12" fillId="0" borderId="31" xfId="13" applyBorder="1" applyAlignment="1">
      <alignment vertical="top" wrapText="1"/>
    </xf>
    <xf numFmtId="0" fontId="12" fillId="0" borderId="31" xfId="13" applyBorder="1"/>
    <xf numFmtId="0" fontId="12" fillId="0" borderId="16" xfId="13" quotePrefix="1" applyBorder="1" applyAlignment="1">
      <alignment horizontal="right" wrapText="1"/>
    </xf>
    <xf numFmtId="0" fontId="12" fillId="0" borderId="20" xfId="13" applyBorder="1" applyAlignment="1">
      <alignment vertical="top" wrapText="1"/>
    </xf>
    <xf numFmtId="0" fontId="12" fillId="0" borderId="16" xfId="13" applyBorder="1" applyAlignment="1">
      <alignment horizontal="right"/>
    </xf>
    <xf numFmtId="0" fontId="12" fillId="0" borderId="19" xfId="13" applyBorder="1" applyAlignment="1">
      <alignment vertical="top" wrapText="1"/>
    </xf>
    <xf numFmtId="0" fontId="12" fillId="0" borderId="0" xfId="13" applyAlignment="1">
      <alignment horizontal="left" vertical="top" wrapText="1"/>
    </xf>
    <xf numFmtId="0" fontId="12" fillId="0" borderId="30" xfId="13" applyBorder="1" applyAlignment="1">
      <alignment horizontal="center" vertical="center" wrapText="1"/>
    </xf>
    <xf numFmtId="0" fontId="12" fillId="0" borderId="31" xfId="13" applyBorder="1" applyAlignment="1">
      <alignment horizontal="center" vertical="center" wrapText="1"/>
    </xf>
    <xf numFmtId="0" fontId="12" fillId="0" borderId="32" xfId="13" applyBorder="1" applyAlignment="1">
      <alignment horizontal="center" vertical="center" wrapText="1"/>
    </xf>
    <xf numFmtId="0" fontId="12" fillId="0" borderId="0" xfId="13" applyAlignment="1">
      <alignment horizontal="center" vertical="center" wrapText="1"/>
    </xf>
    <xf numFmtId="0" fontId="12" fillId="0" borderId="0" xfId="13" quotePrefix="1" applyAlignment="1">
      <alignment horizontal="left"/>
    </xf>
    <xf numFmtId="0" fontId="12" fillId="0" borderId="0" xfId="13" applyAlignment="1">
      <alignment vertical="top"/>
    </xf>
    <xf numFmtId="0" fontId="42" fillId="0" borderId="0" xfId="13" applyFont="1" applyAlignment="1">
      <alignment vertical="top"/>
    </xf>
    <xf numFmtId="0" fontId="12" fillId="0" borderId="35" xfId="13" applyBorder="1" applyAlignment="1">
      <alignment vertical="top" wrapText="1"/>
    </xf>
    <xf numFmtId="0" fontId="12" fillId="0" borderId="34" xfId="13" applyBorder="1"/>
    <xf numFmtId="0" fontId="12" fillId="0" borderId="16" xfId="13" applyBorder="1" applyAlignment="1">
      <alignment vertical="top" wrapText="1"/>
    </xf>
    <xf numFmtId="0" fontId="12" fillId="0" borderId="19" xfId="13" applyBorder="1"/>
    <xf numFmtId="0" fontId="12" fillId="0" borderId="16" xfId="13" applyBorder="1"/>
    <xf numFmtId="0" fontId="12" fillId="0" borderId="17" xfId="13" applyBorder="1"/>
    <xf numFmtId="0" fontId="12" fillId="0" borderId="20" xfId="13" applyBorder="1"/>
    <xf numFmtId="0" fontId="119" fillId="24" borderId="0" xfId="0" applyFont="1" applyFill="1" applyAlignment="1">
      <alignment vertical="center"/>
    </xf>
    <xf numFmtId="0" fontId="119" fillId="24" borderId="0" xfId="0" applyFont="1" applyFill="1" applyAlignment="1">
      <alignment horizontal="left" vertical="center"/>
    </xf>
    <xf numFmtId="0" fontId="21" fillId="0" borderId="63" xfId="0" applyFont="1" applyBorder="1" applyAlignment="1">
      <alignment vertical="center" wrapText="1"/>
    </xf>
    <xf numFmtId="0" fontId="112" fillId="19" borderId="6" xfId="0" applyFont="1" applyFill="1" applyBorder="1" applyAlignment="1">
      <alignment vertical="center" wrapText="1"/>
    </xf>
    <xf numFmtId="0" fontId="110" fillId="19" borderId="63" xfId="0" applyFont="1" applyFill="1" applyBorder="1" applyAlignment="1">
      <alignment vertical="center" wrapText="1"/>
    </xf>
    <xf numFmtId="0" fontId="110" fillId="19" borderId="33" xfId="0" applyFont="1" applyFill="1" applyBorder="1" applyAlignment="1">
      <alignment vertical="center" wrapText="1"/>
    </xf>
    <xf numFmtId="0" fontId="110" fillId="19" borderId="31" xfId="0" applyFont="1" applyFill="1" applyBorder="1" applyAlignment="1">
      <alignment vertical="center" wrapText="1"/>
    </xf>
    <xf numFmtId="0" fontId="110" fillId="19" borderId="62" xfId="0" applyFont="1" applyFill="1" applyBorder="1" applyAlignment="1">
      <alignment vertical="center" wrapText="1"/>
    </xf>
    <xf numFmtId="0" fontId="21" fillId="19" borderId="0" xfId="0" applyFont="1" applyFill="1" applyAlignment="1">
      <alignment vertical="center"/>
    </xf>
    <xf numFmtId="0" fontId="49" fillId="19" borderId="0" xfId="0" applyFont="1" applyFill="1" applyAlignment="1" applyProtection="1">
      <alignment vertical="center" wrapText="1"/>
      <protection locked="0"/>
    </xf>
    <xf numFmtId="3" fontId="12" fillId="0" borderId="0" xfId="0" applyNumberFormat="1" applyFont="1"/>
    <xf numFmtId="0" fontId="12" fillId="0" borderId="15" xfId="0" applyFont="1" applyBorder="1"/>
    <xf numFmtId="0" fontId="12" fillId="0" borderId="43" xfId="0" applyFont="1" applyBorder="1"/>
    <xf numFmtId="0" fontId="12" fillId="0" borderId="26" xfId="0" applyFont="1" applyBorder="1"/>
    <xf numFmtId="0" fontId="12" fillId="0" borderId="10" xfId="0" applyFont="1" applyBorder="1"/>
    <xf numFmtId="0" fontId="18" fillId="19" borderId="0" xfId="0" applyFont="1" applyFill="1" applyAlignment="1">
      <alignment vertical="top" wrapText="1"/>
    </xf>
    <xf numFmtId="0" fontId="21" fillId="19" borderId="0" xfId="0" applyFont="1" applyFill="1" applyAlignment="1">
      <alignment vertical="center" wrapText="1"/>
    </xf>
    <xf numFmtId="0" fontId="106" fillId="19" borderId="0" xfId="0" applyFont="1" applyFill="1" applyAlignment="1">
      <alignment vertical="top" wrapText="1"/>
    </xf>
    <xf numFmtId="0" fontId="51" fillId="19" borderId="0" xfId="0" applyFont="1" applyFill="1" applyAlignment="1" applyProtection="1">
      <alignment vertical="top" wrapText="1"/>
      <protection locked="0"/>
    </xf>
    <xf numFmtId="0" fontId="51" fillId="4" borderId="30" xfId="1" applyNumberFormat="1" applyFont="1" applyFill="1" applyBorder="1" applyAlignment="1" applyProtection="1">
      <alignment horizontal="left" vertical="center" wrapText="1"/>
      <protection locked="0"/>
    </xf>
    <xf numFmtId="0" fontId="136" fillId="19" borderId="18" xfId="0" applyFont="1" applyFill="1" applyBorder="1" applyAlignment="1" applyProtection="1">
      <alignment horizontal="left" vertical="center"/>
      <protection locked="0"/>
    </xf>
    <xf numFmtId="0" fontId="21" fillId="0" borderId="15" xfId="0" applyFont="1" applyBorder="1" applyAlignment="1">
      <alignment vertical="top"/>
    </xf>
    <xf numFmtId="0" fontId="12" fillId="0" borderId="0" xfId="13" applyAlignment="1">
      <alignment horizontal="left" vertical="top"/>
    </xf>
    <xf numFmtId="0" fontId="112" fillId="19" borderId="33" xfId="0" applyFont="1" applyFill="1" applyBorder="1" applyAlignment="1">
      <alignment vertical="center"/>
    </xf>
    <xf numFmtId="0" fontId="108" fillId="19" borderId="0" xfId="0" applyFont="1" applyFill="1" applyAlignment="1">
      <alignment vertical="top" wrapText="1"/>
    </xf>
    <xf numFmtId="0" fontId="108" fillId="19" borderId="0" xfId="0" applyFont="1" applyFill="1" applyAlignment="1">
      <alignment horizontal="right" vertical="top" wrapText="1"/>
    </xf>
    <xf numFmtId="0" fontId="51" fillId="19" borderId="0" xfId="0" applyFont="1" applyFill="1" applyAlignment="1" applyProtection="1">
      <alignment horizontal="left" vertical="center" wrapText="1"/>
      <protection locked="0"/>
    </xf>
    <xf numFmtId="0" fontId="108" fillId="19" borderId="0" xfId="0" applyFont="1" applyFill="1" applyAlignment="1">
      <alignment vertical="center" wrapText="1"/>
    </xf>
    <xf numFmtId="0" fontId="110" fillId="19" borderId="0" xfId="0" applyFont="1" applyFill="1" applyAlignment="1">
      <alignment vertical="top" wrapText="1"/>
    </xf>
    <xf numFmtId="0" fontId="108" fillId="19" borderId="0" xfId="0" applyFont="1" applyFill="1" applyAlignment="1">
      <alignment horizontal="left" vertical="center" wrapText="1"/>
    </xf>
    <xf numFmtId="0" fontId="106" fillId="19" borderId="0" xfId="0" applyFont="1" applyFill="1" applyAlignment="1" applyProtection="1">
      <alignment vertical="center"/>
      <protection locked="0"/>
    </xf>
    <xf numFmtId="0" fontId="112" fillId="19" borderId="39" xfId="0" applyFont="1" applyFill="1" applyBorder="1" applyAlignment="1" applyProtection="1">
      <alignment vertical="center"/>
      <protection locked="0"/>
    </xf>
    <xf numFmtId="0" fontId="112" fillId="19" borderId="37" xfId="0" applyFont="1" applyFill="1" applyBorder="1" applyAlignment="1" applyProtection="1">
      <alignment vertical="center"/>
      <protection locked="0"/>
    </xf>
    <xf numFmtId="167" fontId="0" fillId="0" borderId="18" xfId="0" applyNumberFormat="1" applyBorder="1" applyAlignment="1">
      <alignment horizontal="right" vertical="center" wrapText="1"/>
    </xf>
    <xf numFmtId="0" fontId="124" fillId="19" borderId="0" xfId="0" applyFont="1" applyFill="1" applyAlignment="1">
      <alignment vertical="top" wrapText="1"/>
    </xf>
    <xf numFmtId="0" fontId="46" fillId="19" borderId="0" xfId="0" applyFont="1" applyFill="1" applyAlignment="1">
      <alignment vertical="top" wrapText="1"/>
    </xf>
    <xf numFmtId="0" fontId="40" fillId="19" borderId="0" xfId="0" applyFont="1" applyFill="1" applyAlignment="1">
      <alignment vertical="top" wrapText="1"/>
    </xf>
    <xf numFmtId="0" fontId="46" fillId="19" borderId="0" xfId="0" applyFont="1" applyFill="1" applyAlignment="1">
      <alignment horizontal="left" vertical="top" wrapText="1"/>
    </xf>
    <xf numFmtId="0" fontId="40" fillId="19" borderId="0" xfId="0" applyFont="1" applyFill="1" applyAlignment="1">
      <alignment horizontal="left" vertical="top" wrapText="1"/>
    </xf>
    <xf numFmtId="0" fontId="21" fillId="0" borderId="58" xfId="0" applyFont="1" applyBorder="1" applyAlignment="1">
      <alignment vertical="center" wrapText="1"/>
    </xf>
    <xf numFmtId="0" fontId="21" fillId="0" borderId="6" xfId="0" applyFont="1" applyBorder="1" applyAlignment="1">
      <alignment vertical="center"/>
    </xf>
    <xf numFmtId="0" fontId="12" fillId="19" borderId="0" xfId="0" applyFont="1" applyFill="1"/>
    <xf numFmtId="0" fontId="18" fillId="19" borderId="0" xfId="0" applyFont="1" applyFill="1" applyAlignment="1">
      <alignment vertical="center"/>
    </xf>
    <xf numFmtId="0" fontId="18" fillId="19" borderId="0" xfId="0" applyFont="1" applyFill="1" applyAlignment="1">
      <alignment horizontal="left" vertical="center" wrapText="1"/>
    </xf>
    <xf numFmtId="9" fontId="12" fillId="19" borderId="0" xfId="0" applyNumberFormat="1" applyFont="1" applyFill="1" applyAlignment="1" applyProtection="1">
      <alignment horizontal="center" vertical="center" wrapText="1"/>
      <protection locked="0"/>
    </xf>
    <xf numFmtId="0" fontId="12" fillId="0" borderId="4" xfId="0" applyFont="1" applyBorder="1" applyAlignment="1">
      <alignment vertical="top" wrapText="1"/>
    </xf>
    <xf numFmtId="0" fontId="12" fillId="0" borderId="3" xfId="0" applyFont="1" applyBorder="1" applyAlignment="1">
      <alignment vertical="center" wrapText="1"/>
    </xf>
    <xf numFmtId="0" fontId="112" fillId="18" borderId="5" xfId="0" applyFont="1" applyFill="1" applyBorder="1" applyAlignment="1">
      <alignment vertical="center" wrapText="1"/>
    </xf>
    <xf numFmtId="0" fontId="21" fillId="5" borderId="15" xfId="13" applyFont="1" applyFill="1" applyBorder="1" applyAlignment="1">
      <alignment vertical="center"/>
    </xf>
    <xf numFmtId="0" fontId="21" fillId="5" borderId="0" xfId="13" applyFont="1" applyFill="1"/>
    <xf numFmtId="171" fontId="112" fillId="25" borderId="38" xfId="13" applyNumberFormat="1" applyFont="1" applyFill="1" applyBorder="1" applyAlignment="1" applyProtection="1">
      <alignment horizontal="center" vertical="center" wrapText="1"/>
      <protection locked="0"/>
    </xf>
    <xf numFmtId="0" fontId="27" fillId="5" borderId="43" xfId="13" applyFont="1" applyFill="1" applyBorder="1" applyAlignment="1">
      <alignment horizontal="center"/>
    </xf>
    <xf numFmtId="0" fontId="12" fillId="17" borderId="86" xfId="13" applyFill="1" applyBorder="1"/>
    <xf numFmtId="0" fontId="12" fillId="17" borderId="59" xfId="13" applyFill="1" applyBorder="1"/>
    <xf numFmtId="0" fontId="12" fillId="17" borderId="39" xfId="13" applyFill="1" applyBorder="1"/>
    <xf numFmtId="0" fontId="21" fillId="5" borderId="43" xfId="13" applyFont="1" applyFill="1" applyBorder="1" applyAlignment="1">
      <alignment horizontal="center"/>
    </xf>
    <xf numFmtId="0" fontId="21" fillId="5" borderId="32" xfId="13" applyFont="1" applyFill="1" applyBorder="1" applyAlignment="1">
      <alignment horizontal="center"/>
    </xf>
    <xf numFmtId="167" fontId="12" fillId="16" borderId="37" xfId="3" applyFont="1" applyFill="1" applyBorder="1"/>
    <xf numFmtId="0" fontId="12" fillId="5" borderId="43" xfId="13" applyFill="1" applyBorder="1"/>
    <xf numFmtId="0" fontId="12" fillId="5" borderId="43" xfId="13" applyFill="1" applyBorder="1" applyAlignment="1">
      <alignment vertical="center"/>
    </xf>
    <xf numFmtId="0" fontId="21" fillId="5" borderId="32" xfId="13" applyFont="1" applyFill="1" applyBorder="1" applyAlignment="1">
      <alignment horizontal="center" vertical="center"/>
    </xf>
    <xf numFmtId="0" fontId="12" fillId="5" borderId="26" xfId="13" applyFill="1" applyBorder="1" applyAlignment="1">
      <alignment vertical="center"/>
    </xf>
    <xf numFmtId="0" fontId="21" fillId="5" borderId="61" xfId="13" applyFont="1" applyFill="1" applyBorder="1" applyAlignment="1">
      <alignment horizontal="center" vertical="center"/>
    </xf>
    <xf numFmtId="167" fontId="12" fillId="0" borderId="60" xfId="3" applyFont="1" applyBorder="1" applyAlignment="1">
      <alignment horizontal="center" vertical="center"/>
    </xf>
    <xf numFmtId="0" fontId="12" fillId="16" borderId="40" xfId="13" applyFill="1" applyBorder="1"/>
    <xf numFmtId="0" fontId="12" fillId="0" borderId="0" xfId="13" applyAlignment="1">
      <alignment vertical="center"/>
    </xf>
    <xf numFmtId="0" fontId="12" fillId="0" borderId="18" xfId="0" applyFont="1" applyBorder="1" applyAlignment="1">
      <alignment vertical="center"/>
    </xf>
    <xf numFmtId="0" fontId="12" fillId="0" borderId="18" xfId="0" applyFont="1" applyBorder="1" applyAlignment="1">
      <alignment vertical="center" wrapText="1"/>
    </xf>
    <xf numFmtId="0" fontId="12" fillId="19" borderId="0" xfId="0" applyFont="1" applyFill="1" applyAlignment="1">
      <alignment vertical="center"/>
    </xf>
    <xf numFmtId="0" fontId="110" fillId="18" borderId="18" xfId="0" applyFont="1" applyFill="1" applyBorder="1" applyAlignment="1" applyProtection="1">
      <alignment horizontal="left" vertical="center" wrapText="1"/>
      <protection locked="0"/>
    </xf>
    <xf numFmtId="0" fontId="12" fillId="19" borderId="0" xfId="0" applyFont="1" applyFill="1" applyAlignment="1">
      <alignment horizontal="left" vertical="center" wrapText="1"/>
    </xf>
    <xf numFmtId="0" fontId="12" fillId="0" borderId="0" xfId="0" applyFont="1" applyAlignment="1">
      <alignment vertical="top" wrapText="1"/>
    </xf>
    <xf numFmtId="0" fontId="12" fillId="0" borderId="0" xfId="0" applyFont="1" applyAlignment="1">
      <alignment horizontal="left" vertical="top" wrapText="1"/>
    </xf>
    <xf numFmtId="0" fontId="130" fillId="0" borderId="0" xfId="0" applyFont="1" applyAlignment="1">
      <alignment vertical="center" wrapText="1"/>
    </xf>
    <xf numFmtId="0" fontId="106" fillId="0" borderId="0" xfId="0" applyFont="1" applyAlignment="1">
      <alignment horizontal="center"/>
    </xf>
    <xf numFmtId="0" fontId="18" fillId="0" borderId="18" xfId="0" applyFont="1" applyBorder="1" applyAlignment="1">
      <alignment horizontal="center" vertical="center" wrapText="1"/>
    </xf>
    <xf numFmtId="0" fontId="20" fillId="0" borderId="0" xfId="0" applyFont="1" applyAlignment="1">
      <alignment horizontal="left" vertical="center" wrapText="1"/>
    </xf>
    <xf numFmtId="0" fontId="125" fillId="18" borderId="18" xfId="0" applyFont="1" applyFill="1" applyBorder="1" applyAlignment="1" applyProtection="1">
      <alignment horizontal="center" vertical="center" wrapText="1"/>
      <protection locked="0"/>
    </xf>
    <xf numFmtId="0" fontId="136" fillId="0" borderId="0" xfId="0" applyFont="1" applyAlignment="1">
      <alignment horizontal="left"/>
    </xf>
    <xf numFmtId="0" fontId="136" fillId="0" borderId="0" xfId="0" applyFont="1"/>
    <xf numFmtId="0" fontId="136" fillId="0" borderId="6" xfId="0" applyFont="1" applyBorder="1" applyAlignment="1">
      <alignment horizontal="left"/>
    </xf>
    <xf numFmtId="0" fontId="152" fillId="0" borderId="10" xfId="0" applyFont="1" applyBorder="1" applyAlignment="1">
      <alignment wrapText="1"/>
    </xf>
    <xf numFmtId="0" fontId="152" fillId="0" borderId="0" xfId="0" applyFont="1" applyAlignment="1">
      <alignment horizontal="left" wrapText="1"/>
    </xf>
    <xf numFmtId="0" fontId="152" fillId="0" borderId="10" xfId="0" applyFont="1" applyBorder="1" applyAlignment="1">
      <alignment horizontal="left" wrapText="1"/>
    </xf>
    <xf numFmtId="0" fontId="133" fillId="0" borderId="0" xfId="0" applyFont="1" applyAlignment="1">
      <alignment horizontal="left" wrapText="1"/>
    </xf>
    <xf numFmtId="0" fontId="133" fillId="0" borderId="10" xfId="0" applyFont="1" applyBorder="1" applyAlignment="1">
      <alignment wrapText="1"/>
    </xf>
    <xf numFmtId="0" fontId="152" fillId="0" borderId="0" xfId="0" applyFont="1" applyAlignment="1">
      <alignment wrapText="1"/>
    </xf>
    <xf numFmtId="49" fontId="152" fillId="0" borderId="0" xfId="0" applyNumberFormat="1" applyFont="1" applyAlignment="1">
      <alignment wrapText="1"/>
    </xf>
    <xf numFmtId="0" fontId="133" fillId="0" borderId="6" xfId="0" applyFont="1" applyBorder="1" applyAlignment="1">
      <alignment horizontal="left"/>
    </xf>
    <xf numFmtId="0" fontId="152" fillId="0" borderId="0" xfId="0" applyFont="1" applyAlignment="1">
      <alignment horizontal="left"/>
    </xf>
    <xf numFmtId="0" fontId="152" fillId="0" borderId="0" xfId="0" applyFont="1"/>
    <xf numFmtId="49" fontId="152" fillId="0" borderId="0" xfId="0" applyNumberFormat="1" applyFont="1" applyAlignment="1">
      <alignment horizontal="left"/>
    </xf>
    <xf numFmtId="49" fontId="152" fillId="0" borderId="10" xfId="0" applyNumberFormat="1" applyFont="1" applyBorder="1" applyAlignment="1">
      <alignment wrapText="1"/>
    </xf>
    <xf numFmtId="0" fontId="136" fillId="0" borderId="33" xfId="0" applyFont="1" applyBorder="1" applyAlignment="1">
      <alignment horizontal="left"/>
    </xf>
    <xf numFmtId="49" fontId="133" fillId="0" borderId="6" xfId="0" applyNumberFormat="1" applyFont="1" applyBorder="1" applyAlignment="1">
      <alignment horizontal="left"/>
    </xf>
    <xf numFmtId="0" fontId="152" fillId="0" borderId="31" xfId="0" applyFont="1" applyBorder="1"/>
    <xf numFmtId="0" fontId="152" fillId="0" borderId="8" xfId="0" applyFont="1" applyBorder="1"/>
    <xf numFmtId="0" fontId="152" fillId="0" borderId="52" xfId="0" applyFont="1" applyBorder="1"/>
    <xf numFmtId="0" fontId="152" fillId="0" borderId="9" xfId="0" applyFont="1" applyBorder="1"/>
    <xf numFmtId="0" fontId="154" fillId="0" borderId="0" xfId="0" applyFont="1" applyAlignment="1">
      <alignment vertical="center"/>
    </xf>
    <xf numFmtId="0" fontId="136" fillId="0" borderId="0" xfId="0" applyFont="1" applyAlignment="1">
      <alignment vertical="center"/>
    </xf>
    <xf numFmtId="0" fontId="136" fillId="0" borderId="0" xfId="0" applyFont="1" applyAlignment="1">
      <alignment horizontal="left" vertical="center"/>
    </xf>
    <xf numFmtId="0" fontId="155" fillId="0" borderId="0" xfId="0" applyFont="1" applyAlignment="1">
      <alignment horizontal="center" wrapText="1"/>
    </xf>
    <xf numFmtId="0" fontId="136" fillId="0" borderId="0" xfId="0" applyFont="1" applyAlignment="1">
      <alignment wrapText="1"/>
    </xf>
    <xf numFmtId="0" fontId="123" fillId="0" borderId="0" xfId="0" applyFont="1" applyAlignment="1">
      <alignment horizontal="center" wrapText="1"/>
    </xf>
    <xf numFmtId="0" fontId="156" fillId="0" borderId="0" xfId="0" applyFont="1" applyAlignment="1">
      <alignment wrapText="1"/>
    </xf>
    <xf numFmtId="0" fontId="133" fillId="0" borderId="30" xfId="0" applyFont="1" applyBorder="1" applyAlignment="1">
      <alignment horizontal="left" vertical="center" wrapText="1" indent="1"/>
    </xf>
    <xf numFmtId="0" fontId="133" fillId="0" borderId="32" xfId="0" applyFont="1" applyBorder="1" applyAlignment="1">
      <alignment vertical="center" wrapText="1"/>
    </xf>
    <xf numFmtId="0" fontId="157" fillId="0" borderId="0" xfId="0" applyFont="1" applyAlignment="1">
      <alignment wrapText="1"/>
    </xf>
    <xf numFmtId="0" fontId="136" fillId="0" borderId="0" xfId="0" applyFont="1" applyAlignment="1">
      <alignment horizontal="justify" vertical="top" wrapText="1"/>
    </xf>
    <xf numFmtId="0" fontId="136" fillId="0" borderId="33" xfId="0" applyFont="1" applyBorder="1" applyAlignment="1">
      <alignment horizontal="justify" vertical="top" wrapText="1"/>
    </xf>
    <xf numFmtId="0" fontId="155" fillId="0" borderId="18" xfId="0" applyFont="1" applyBorder="1" applyAlignment="1">
      <alignment horizontal="center" vertical="center" wrapText="1"/>
    </xf>
    <xf numFmtId="0" fontId="136" fillId="0" borderId="0" xfId="0" applyFont="1" applyAlignment="1">
      <alignment horizontal="justify" wrapText="1"/>
    </xf>
    <xf numFmtId="0" fontId="136" fillId="0" borderId="0" xfId="0" applyFont="1" applyAlignment="1">
      <alignment horizontal="left" wrapText="1"/>
    </xf>
    <xf numFmtId="0" fontId="157" fillId="0" borderId="16" xfId="0" applyFont="1" applyBorder="1" applyAlignment="1">
      <alignment horizontal="center" vertical="top" wrapText="1"/>
    </xf>
    <xf numFmtId="0" fontId="136" fillId="0" borderId="16" xfId="0" applyFont="1" applyBorder="1" applyAlignment="1">
      <alignment horizontal="left" wrapText="1"/>
    </xf>
    <xf numFmtId="0" fontId="155" fillId="0" borderId="0" xfId="0" applyFont="1" applyAlignment="1">
      <alignment horizontal="center" vertical="center" wrapText="1"/>
    </xf>
    <xf numFmtId="0" fontId="136" fillId="0" borderId="0" xfId="0" applyFont="1" applyAlignment="1">
      <alignment horizontal="justify" vertical="center" wrapText="1"/>
    </xf>
    <xf numFmtId="0" fontId="161" fillId="0" borderId="0" xfId="0" applyFont="1"/>
    <xf numFmtId="0" fontId="161" fillId="0" borderId="33" xfId="0" applyFont="1" applyBorder="1" applyAlignment="1">
      <alignment vertical="top"/>
    </xf>
    <xf numFmtId="0" fontId="161" fillId="0" borderId="0" xfId="0" applyFont="1" applyAlignment="1">
      <alignment horizontal="left"/>
    </xf>
    <xf numFmtId="0" fontId="136" fillId="0" borderId="0" xfId="0" applyFont="1" applyAlignment="1">
      <alignment horizontal="left" vertical="top" wrapText="1"/>
    </xf>
    <xf numFmtId="0" fontId="161" fillId="0" borderId="31" xfId="0" applyFont="1" applyBorder="1" applyAlignment="1">
      <alignment vertical="top"/>
    </xf>
    <xf numFmtId="0" fontId="161" fillId="0" borderId="0" xfId="0" applyFont="1" applyAlignment="1">
      <alignment horizontal="right"/>
    </xf>
    <xf numFmtId="0" fontId="136" fillId="0" borderId="31" xfId="0" applyFont="1" applyBorder="1" applyAlignment="1">
      <alignment horizontal="left" vertical="top" wrapText="1"/>
    </xf>
    <xf numFmtId="0" fontId="136" fillId="0" borderId="31" xfId="0" applyFont="1" applyBorder="1" applyAlignment="1">
      <alignment vertical="top" wrapText="1"/>
    </xf>
    <xf numFmtId="0" fontId="161" fillId="0" borderId="0" xfId="0" applyFont="1" applyAlignment="1">
      <alignment vertical="top"/>
    </xf>
    <xf numFmtId="0" fontId="161" fillId="0" borderId="0" xfId="0" applyFont="1" applyAlignment="1">
      <alignment horizontal="left" vertical="top"/>
    </xf>
    <xf numFmtId="0" fontId="154" fillId="0" borderId="0" xfId="0" applyFont="1"/>
    <xf numFmtId="0" fontId="162" fillId="0" borderId="0" xfId="0" applyFont="1" applyAlignment="1">
      <alignment vertical="top"/>
    </xf>
    <xf numFmtId="0" fontId="161" fillId="0" borderId="0" xfId="0" applyFont="1" applyAlignment="1">
      <alignment horizontal="left" indent="2"/>
    </xf>
    <xf numFmtId="0" fontId="161" fillId="0" borderId="0" xfId="0" applyFont="1" applyAlignment="1">
      <alignment vertical="top" wrapText="1"/>
    </xf>
    <xf numFmtId="0" fontId="161" fillId="0" borderId="0" xfId="0" applyFont="1" applyAlignment="1">
      <alignment horizontal="left" vertical="center"/>
    </xf>
    <xf numFmtId="0" fontId="155" fillId="0" borderId="0" xfId="0" applyFont="1" applyAlignment="1">
      <alignment horizontal="left" wrapText="1"/>
    </xf>
    <xf numFmtId="0" fontId="136" fillId="0" borderId="31" xfId="0" applyFont="1" applyBorder="1" applyAlignment="1">
      <alignment wrapText="1"/>
    </xf>
    <xf numFmtId="9" fontId="136" fillId="0" borderId="31" xfId="0" applyNumberFormat="1" applyFont="1" applyBorder="1" applyAlignment="1">
      <alignment vertical="center" wrapText="1"/>
    </xf>
    <xf numFmtId="9" fontId="136" fillId="0" borderId="32" xfId="0" applyNumberFormat="1" applyFont="1" applyBorder="1" applyAlignment="1">
      <alignment vertical="center" wrapText="1"/>
    </xf>
    <xf numFmtId="173" fontId="136" fillId="0" borderId="30" xfId="1" applyNumberFormat="1" applyFont="1" applyFill="1" applyBorder="1" applyAlignment="1">
      <alignment vertical="center" wrapText="1"/>
    </xf>
    <xf numFmtId="0" fontId="136" fillId="0" borderId="0" xfId="0" applyFont="1" applyAlignment="1">
      <alignment horizontal="center" vertical="top" wrapText="1"/>
    </xf>
    <xf numFmtId="0" fontId="136" fillId="0" borderId="0" xfId="0" applyFont="1" applyAlignment="1">
      <alignment vertical="top" wrapText="1"/>
    </xf>
    <xf numFmtId="0" fontId="133" fillId="0" borderId="0" xfId="0" applyFont="1" applyAlignment="1">
      <alignment horizontal="left" vertical="top" wrapText="1"/>
    </xf>
    <xf numFmtId="169" fontId="155" fillId="0" borderId="0" xfId="0" applyNumberFormat="1" applyFont="1" applyAlignment="1">
      <alignment wrapText="1"/>
    </xf>
    <xf numFmtId="169" fontId="155" fillId="0" borderId="0" xfId="0" applyNumberFormat="1" applyFont="1" applyAlignment="1">
      <alignment vertical="top" wrapText="1"/>
    </xf>
    <xf numFmtId="169" fontId="155" fillId="0" borderId="0" xfId="0" applyNumberFormat="1" applyFont="1" applyAlignment="1">
      <alignment horizontal="left" wrapText="1"/>
    </xf>
    <xf numFmtId="0" fontId="133" fillId="0" borderId="0" xfId="0" applyFont="1" applyAlignment="1">
      <alignment wrapText="1"/>
    </xf>
    <xf numFmtId="0" fontId="131" fillId="0" borderId="32" xfId="0" applyFont="1" applyBorder="1" applyAlignment="1">
      <alignment vertical="center" wrapText="1"/>
    </xf>
    <xf numFmtId="0" fontId="131" fillId="0" borderId="0" xfId="0" applyFont="1" applyAlignment="1">
      <alignment horizontal="left" wrapText="1"/>
    </xf>
    <xf numFmtId="0" fontId="163" fillId="0" borderId="0" xfId="0" applyFont="1" applyAlignment="1">
      <alignment horizontal="left" wrapText="1"/>
    </xf>
    <xf numFmtId="49" fontId="136" fillId="0" borderId="0" xfId="0" applyNumberFormat="1" applyFont="1" applyAlignment="1">
      <alignment horizontal="left" wrapText="1"/>
    </xf>
    <xf numFmtId="0" fontId="133" fillId="0" borderId="0" xfId="0" applyFont="1" applyAlignment="1">
      <alignment vertical="center" wrapText="1"/>
    </xf>
    <xf numFmtId="0" fontId="155" fillId="0" borderId="22" xfId="0" applyFont="1" applyBorder="1" applyAlignment="1">
      <alignment vertical="top" wrapText="1"/>
    </xf>
    <xf numFmtId="0" fontId="155" fillId="0" borderId="28" xfId="0" applyFont="1" applyBorder="1" applyAlignment="1">
      <alignment vertical="top" wrapText="1"/>
    </xf>
    <xf numFmtId="0" fontId="133" fillId="0" borderId="27" xfId="0" applyFont="1" applyBorder="1" applyAlignment="1">
      <alignment vertical="top" wrapText="1"/>
    </xf>
    <xf numFmtId="0" fontId="133" fillId="0" borderId="22" xfId="0" applyFont="1" applyBorder="1" applyAlignment="1">
      <alignment vertical="top" wrapText="1"/>
    </xf>
    <xf numFmtId="0" fontId="133" fillId="0" borderId="28" xfId="0" applyFont="1" applyBorder="1" applyAlignment="1">
      <alignment vertical="top" wrapText="1"/>
    </xf>
    <xf numFmtId="0" fontId="133" fillId="0" borderId="18" xfId="0" applyFont="1" applyBorder="1" applyAlignment="1">
      <alignment vertical="top" wrapText="1"/>
    </xf>
    <xf numFmtId="0" fontId="133" fillId="0" borderId="16" xfId="0" applyFont="1" applyBorder="1" applyAlignment="1">
      <alignment vertical="top" wrapText="1"/>
    </xf>
    <xf numFmtId="0" fontId="163" fillId="0" borderId="16" xfId="0" applyFont="1" applyBorder="1" applyAlignment="1">
      <alignment vertical="top" wrapText="1"/>
    </xf>
    <xf numFmtId="0" fontId="136" fillId="0" borderId="16" xfId="0" applyFont="1" applyBorder="1" applyAlignment="1">
      <alignment horizontal="center" vertical="top" wrapText="1"/>
    </xf>
    <xf numFmtId="0" fontId="136" fillId="0" borderId="0" xfId="0" applyFont="1" applyAlignment="1">
      <alignment vertical="top"/>
    </xf>
    <xf numFmtId="0" fontId="157" fillId="0" borderId="0" xfId="0" applyFont="1" applyAlignment="1">
      <alignment horizontal="left" vertical="top" wrapText="1"/>
    </xf>
    <xf numFmtId="0" fontId="155" fillId="0" borderId="0" xfId="0" applyFont="1" applyAlignment="1">
      <alignment horizontal="justify" vertical="top"/>
    </xf>
    <xf numFmtId="0" fontId="136" fillId="0" borderId="0" xfId="0" applyFont="1" applyAlignment="1">
      <alignment horizontal="justify" vertical="top"/>
    </xf>
    <xf numFmtId="0" fontId="136" fillId="0" borderId="0" xfId="0" applyFont="1" applyAlignment="1">
      <alignment horizontal="justify"/>
    </xf>
    <xf numFmtId="0" fontId="155" fillId="0" borderId="0" xfId="0" applyFont="1" applyAlignment="1">
      <alignment vertical="top"/>
    </xf>
    <xf numFmtId="0" fontId="155" fillId="0" borderId="0" xfId="0" applyFont="1"/>
    <xf numFmtId="0" fontId="155" fillId="0" borderId="0" xfId="0" applyFont="1" applyAlignment="1">
      <alignment horizontal="justify" vertical="center"/>
    </xf>
    <xf numFmtId="0" fontId="136" fillId="0" borderId="0" xfId="0" applyFont="1" applyAlignment="1">
      <alignment horizontal="left" vertical="top" wrapText="1" indent="3"/>
    </xf>
    <xf numFmtId="0" fontId="136" fillId="0" borderId="31" xfId="0" applyFont="1" applyBorder="1"/>
    <xf numFmtId="0" fontId="136" fillId="0" borderId="32" xfId="0" applyFont="1" applyBorder="1"/>
    <xf numFmtId="0" fontId="136" fillId="0" borderId="33" xfId="0" applyFont="1" applyBorder="1"/>
    <xf numFmtId="0" fontId="136" fillId="0" borderId="23" xfId="0" applyFont="1" applyBorder="1"/>
    <xf numFmtId="0" fontId="136" fillId="0" borderId="34" xfId="0" applyFont="1" applyBorder="1"/>
    <xf numFmtId="0" fontId="136" fillId="0" borderId="16" xfId="0" applyFont="1" applyBorder="1"/>
    <xf numFmtId="0" fontId="136" fillId="0" borderId="19" xfId="0" applyFont="1" applyBorder="1"/>
    <xf numFmtId="0" fontId="136" fillId="0" borderId="20" xfId="0" applyFont="1" applyBorder="1"/>
    <xf numFmtId="0" fontId="131" fillId="0" borderId="0" xfId="0" applyFont="1" applyAlignment="1">
      <alignment horizontal="center" vertical="center"/>
    </xf>
    <xf numFmtId="0" fontId="131" fillId="0" borderId="0" xfId="0" applyFont="1" applyAlignment="1">
      <alignment vertical="center"/>
    </xf>
    <xf numFmtId="0" fontId="131" fillId="0" borderId="0" xfId="0" applyFont="1"/>
    <xf numFmtId="0" fontId="131" fillId="0" borderId="0" xfId="0" applyFont="1" applyAlignment="1">
      <alignment wrapText="1"/>
    </xf>
    <xf numFmtId="0" fontId="136" fillId="0" borderId="0" xfId="13" applyFont="1"/>
    <xf numFmtId="0" fontId="123" fillId="22" borderId="16" xfId="0" applyFont="1" applyFill="1" applyBorder="1" applyAlignment="1">
      <alignment horizontal="center"/>
    </xf>
    <xf numFmtId="0" fontId="123" fillId="22" borderId="0" xfId="0" applyFont="1" applyFill="1" applyAlignment="1">
      <alignment horizontal="center"/>
    </xf>
    <xf numFmtId="0" fontId="136" fillId="22" borderId="19" xfId="0" applyFont="1" applyFill="1" applyBorder="1"/>
    <xf numFmtId="0" fontId="107" fillId="0" borderId="16" xfId="0" applyFont="1" applyBorder="1"/>
    <xf numFmtId="0" fontId="131" fillId="0" borderId="19" xfId="0" applyFont="1" applyBorder="1"/>
    <xf numFmtId="0" fontId="107" fillId="0" borderId="16" xfId="0" applyFont="1" applyBorder="1" applyAlignment="1">
      <alignment horizontal="center"/>
    </xf>
    <xf numFmtId="0" fontId="107" fillId="0" borderId="16" xfId="0" applyFont="1" applyBorder="1" applyAlignment="1">
      <alignment wrapText="1"/>
    </xf>
    <xf numFmtId="0" fontId="107" fillId="0" borderId="0" xfId="0" applyFont="1" applyAlignment="1">
      <alignment horizontal="justify" wrapText="1"/>
    </xf>
    <xf numFmtId="0" fontId="107" fillId="0" borderId="18" xfId="0" applyFont="1" applyBorder="1" applyAlignment="1">
      <alignment wrapText="1"/>
    </xf>
    <xf numFmtId="0" fontId="107" fillId="0" borderId="18" xfId="0" applyFont="1" applyBorder="1" applyAlignment="1">
      <alignment horizontal="left" vertical="center" wrapText="1"/>
    </xf>
    <xf numFmtId="0" fontId="131" fillId="0" borderId="16" xfId="0" applyFont="1" applyBorder="1"/>
    <xf numFmtId="0" fontId="107" fillId="0" borderId="18" xfId="0" quotePrefix="1" applyFont="1" applyBorder="1" applyAlignment="1">
      <alignment horizontal="left" vertical="center" wrapText="1"/>
    </xf>
    <xf numFmtId="0" fontId="131" fillId="0" borderId="35" xfId="0" quotePrefix="1" applyFont="1" applyBorder="1" applyAlignment="1">
      <alignment vertical="top" wrapText="1"/>
    </xf>
    <xf numFmtId="0" fontId="166" fillId="0" borderId="16" xfId="0" applyFont="1" applyBorder="1" applyAlignment="1">
      <alignment vertical="top" wrapText="1"/>
    </xf>
    <xf numFmtId="0" fontId="107" fillId="0" borderId="16" xfId="0" applyFont="1" applyBorder="1" applyAlignment="1">
      <alignment vertical="top" wrapText="1"/>
    </xf>
    <xf numFmtId="0" fontId="131" fillId="0" borderId="16" xfId="0" applyFont="1" applyBorder="1" applyAlignment="1">
      <alignment vertical="center" wrapText="1"/>
    </xf>
    <xf numFmtId="0" fontId="107" fillId="0" borderId="0" xfId="0" applyFont="1" applyAlignment="1">
      <alignment vertical="center"/>
    </xf>
    <xf numFmtId="0" fontId="131" fillId="0" borderId="19" xfId="0" applyFont="1" applyBorder="1" applyAlignment="1">
      <alignment vertical="center"/>
    </xf>
    <xf numFmtId="0" fontId="107" fillId="0" borderId="16" xfId="0" applyFont="1" applyBorder="1" applyAlignment="1">
      <alignment horizontal="left" vertical="top" wrapText="1" indent="4"/>
    </xf>
    <xf numFmtId="0" fontId="131" fillId="0" borderId="16" xfId="0" applyFont="1" applyBorder="1" applyAlignment="1">
      <alignment vertical="top" wrapText="1"/>
    </xf>
    <xf numFmtId="0" fontId="131" fillId="0" borderId="17" xfId="0" applyFont="1" applyBorder="1" applyAlignment="1">
      <alignment vertical="top" wrapText="1"/>
    </xf>
    <xf numFmtId="0" fontId="107" fillId="0" borderId="17" xfId="0" applyFont="1" applyBorder="1" applyAlignment="1">
      <alignment horizontal="left" vertical="top" wrapText="1" indent="4"/>
    </xf>
    <xf numFmtId="0" fontId="131" fillId="0" borderId="33" xfId="0" applyFont="1" applyBorder="1"/>
    <xf numFmtId="0" fontId="131" fillId="0" borderId="20" xfId="0" applyFont="1" applyBorder="1"/>
    <xf numFmtId="0" fontId="107" fillId="0" borderId="0" xfId="0" applyFont="1" applyAlignment="1">
      <alignment vertical="top" wrapText="1"/>
    </xf>
    <xf numFmtId="0" fontId="131" fillId="0" borderId="0" xfId="0" applyFont="1" applyAlignment="1">
      <alignment horizontal="center" vertical="top" wrapText="1"/>
    </xf>
    <xf numFmtId="0" fontId="131" fillId="0" borderId="0" xfId="0" applyFont="1" applyAlignment="1">
      <alignment horizontal="left" vertical="top" wrapText="1"/>
    </xf>
    <xf numFmtId="0" fontId="131" fillId="0" borderId="19" xfId="0" applyFont="1" applyBorder="1" applyAlignment="1">
      <alignment horizontal="left" vertical="top" wrapText="1"/>
    </xf>
    <xf numFmtId="0" fontId="131" fillId="0" borderId="27" xfId="0" quotePrefix="1" applyFont="1" applyBorder="1" applyAlignment="1">
      <alignment vertical="top" wrapText="1"/>
    </xf>
    <xf numFmtId="0" fontId="131" fillId="0" borderId="22" xfId="0" applyFont="1" applyBorder="1" applyAlignment="1">
      <alignment vertical="top" wrapText="1"/>
    </xf>
    <xf numFmtId="0" fontId="131" fillId="0" borderId="28" xfId="0" applyFont="1" applyBorder="1" applyAlignment="1">
      <alignment vertical="top" wrapText="1"/>
    </xf>
    <xf numFmtId="0" fontId="131" fillId="0" borderId="33" xfId="0" applyFont="1" applyBorder="1" applyAlignment="1">
      <alignment horizontal="center" vertical="top" wrapText="1"/>
    </xf>
    <xf numFmtId="0" fontId="167" fillId="11" borderId="33" xfId="0" applyFont="1" applyFill="1" applyBorder="1" applyAlignment="1">
      <alignment vertical="top" wrapText="1"/>
    </xf>
    <xf numFmtId="0" fontId="131" fillId="0" borderId="20" xfId="0" applyFont="1" applyBorder="1" applyAlignment="1">
      <alignment vertical="top" wrapText="1"/>
    </xf>
    <xf numFmtId="0" fontId="167" fillId="15" borderId="0" xfId="0" applyFont="1" applyFill="1" applyAlignment="1">
      <alignment horizontal="left" vertical="top" wrapText="1"/>
    </xf>
    <xf numFmtId="0" fontId="131" fillId="0" borderId="33" xfId="0" applyFont="1" applyBorder="1" applyAlignment="1">
      <alignment horizontal="center"/>
    </xf>
    <xf numFmtId="49" fontId="167" fillId="11" borderId="33" xfId="0" applyNumberFormat="1" applyFont="1" applyFill="1" applyBorder="1" applyAlignment="1">
      <alignment horizontal="left" vertical="top" wrapText="1"/>
    </xf>
    <xf numFmtId="0" fontId="131" fillId="0" borderId="0" xfId="0" applyFont="1" applyAlignment="1">
      <alignment vertical="top" wrapText="1"/>
    </xf>
    <xf numFmtId="49" fontId="107" fillId="0" borderId="0" xfId="0" applyNumberFormat="1" applyFont="1" applyAlignment="1">
      <alignment horizontal="left" vertical="top" wrapText="1"/>
    </xf>
    <xf numFmtId="0" fontId="107" fillId="0" borderId="0" xfId="0" applyFont="1" applyAlignment="1">
      <alignment horizontal="left" vertical="top" wrapText="1"/>
    </xf>
    <xf numFmtId="0" fontId="131" fillId="0" borderId="0" xfId="0" applyFont="1" applyAlignment="1">
      <alignment horizontal="center"/>
    </xf>
    <xf numFmtId="49" fontId="167" fillId="11" borderId="0" xfId="0" applyNumberFormat="1" applyFont="1" applyFill="1" applyAlignment="1">
      <alignment horizontal="left" vertical="top" wrapText="1"/>
    </xf>
    <xf numFmtId="0" fontId="131" fillId="0" borderId="33" xfId="0" applyFont="1" applyBorder="1" applyAlignment="1">
      <alignment horizontal="left" vertical="top" wrapText="1"/>
    </xf>
    <xf numFmtId="49" fontId="167" fillId="0" borderId="33" xfId="0" applyNumberFormat="1" applyFont="1" applyBorder="1" applyAlignment="1">
      <alignment horizontal="left" vertical="top" wrapText="1"/>
    </xf>
    <xf numFmtId="0" fontId="167" fillId="0" borderId="33" xfId="0" applyFont="1" applyBorder="1" applyAlignment="1">
      <alignment horizontal="left" vertical="top" wrapText="1"/>
    </xf>
    <xf numFmtId="0" fontId="131" fillId="0" borderId="18" xfId="0" quotePrefix="1" applyFont="1" applyBorder="1" applyAlignment="1">
      <alignment vertical="top" wrapText="1"/>
    </xf>
    <xf numFmtId="0" fontId="107" fillId="0" borderId="35" xfId="0" applyFont="1" applyBorder="1"/>
    <xf numFmtId="49" fontId="167" fillId="0" borderId="0" xfId="0" applyNumberFormat="1" applyFont="1" applyAlignment="1">
      <alignment horizontal="left" vertical="top" wrapText="1"/>
    </xf>
    <xf numFmtId="0" fontId="167" fillId="0" borderId="0" xfId="0" applyFont="1" applyAlignment="1">
      <alignment horizontal="left" vertical="top" wrapText="1"/>
    </xf>
    <xf numFmtId="0" fontId="167" fillId="0" borderId="19" xfId="0" applyFont="1" applyBorder="1" applyAlignment="1">
      <alignment horizontal="left" vertical="top" wrapText="1"/>
    </xf>
    <xf numFmtId="0" fontId="107" fillId="0" borderId="18" xfId="0" quotePrefix="1" applyFont="1" applyBorder="1" applyAlignment="1">
      <alignment horizontal="left" wrapText="1"/>
    </xf>
    <xf numFmtId="0" fontId="131" fillId="0" borderId="27" xfId="0" applyFont="1" applyBorder="1" applyAlignment="1">
      <alignment vertical="center" wrapText="1"/>
    </xf>
    <xf numFmtId="0" fontId="166" fillId="0" borderId="30" xfId="0" applyFont="1" applyBorder="1" applyAlignment="1">
      <alignment vertical="center"/>
    </xf>
    <xf numFmtId="0" fontId="131" fillId="0" borderId="27" xfId="0" applyFont="1" applyBorder="1" applyAlignment="1">
      <alignment vertical="top" wrapText="1"/>
    </xf>
    <xf numFmtId="0" fontId="166" fillId="0" borderId="23" xfId="0" applyFont="1" applyBorder="1" applyAlignment="1">
      <alignment horizontal="left" vertical="center" wrapText="1"/>
    </xf>
    <xf numFmtId="0" fontId="167" fillId="0" borderId="23" xfId="0" applyFont="1" applyBorder="1" applyAlignment="1">
      <alignment horizontal="left" vertical="center" wrapText="1"/>
    </xf>
    <xf numFmtId="0" fontId="167" fillId="0" borderId="34" xfId="0" applyFont="1" applyBorder="1" applyAlignment="1">
      <alignment horizontal="left" vertical="center" wrapText="1"/>
    </xf>
    <xf numFmtId="0" fontId="166" fillId="0" borderId="18" xfId="0" applyFont="1" applyBorder="1" applyAlignment="1">
      <alignment vertical="center" wrapText="1"/>
    </xf>
    <xf numFmtId="0" fontId="166" fillId="0" borderId="34" xfId="0" applyFont="1" applyBorder="1" applyAlignment="1">
      <alignment vertical="center" wrapText="1"/>
    </xf>
    <xf numFmtId="0" fontId="166" fillId="0" borderId="27" xfId="0" applyFont="1" applyBorder="1" applyAlignment="1">
      <alignment vertical="center" wrapText="1"/>
    </xf>
    <xf numFmtId="0" fontId="166" fillId="0" borderId="35" xfId="0" applyFont="1" applyBorder="1" applyAlignment="1">
      <alignment vertical="center" wrapText="1"/>
    </xf>
    <xf numFmtId="0" fontId="131" fillId="0" borderId="35" xfId="0" applyFont="1" applyBorder="1" applyAlignment="1">
      <alignment horizontal="left" vertical="center" wrapText="1"/>
    </xf>
    <xf numFmtId="0" fontId="131" fillId="0" borderId="23" xfId="0" applyFont="1" applyBorder="1" applyAlignment="1">
      <alignment horizontal="left" vertical="center" wrapText="1"/>
    </xf>
    <xf numFmtId="0" fontId="107" fillId="0" borderId="23" xfId="0" applyFont="1" applyBorder="1" applyAlignment="1">
      <alignment horizontal="center" vertical="top" wrapText="1"/>
    </xf>
    <xf numFmtId="0" fontId="167" fillId="0" borderId="23" xfId="0" applyFont="1" applyBorder="1" applyAlignment="1">
      <alignment horizontal="center" vertical="top" wrapText="1"/>
    </xf>
    <xf numFmtId="0" fontId="166" fillId="0" borderId="16" xfId="0" applyFont="1" applyBorder="1" applyAlignment="1">
      <alignment vertical="center" wrapText="1"/>
    </xf>
    <xf numFmtId="0" fontId="166" fillId="0" borderId="19" xfId="0" applyFont="1" applyBorder="1" applyAlignment="1">
      <alignment vertical="center" wrapText="1"/>
    </xf>
    <xf numFmtId="0" fontId="131" fillId="0" borderId="16" xfId="0" applyFont="1" applyBorder="1" applyAlignment="1">
      <alignment horizontal="left" vertical="center" wrapText="1"/>
    </xf>
    <xf numFmtId="0" fontId="131" fillId="0" borderId="0" xfId="0" applyFont="1" applyAlignment="1">
      <alignment horizontal="left" vertical="center" wrapText="1"/>
    </xf>
    <xf numFmtId="0" fontId="133" fillId="0" borderId="23" xfId="0" applyFont="1" applyBorder="1" applyAlignment="1">
      <alignment horizontal="center" vertical="center" wrapText="1"/>
    </xf>
    <xf numFmtId="0" fontId="133" fillId="0" borderId="34" xfId="0" applyFont="1" applyBorder="1" applyAlignment="1">
      <alignment horizontal="center" vertical="center" wrapText="1"/>
    </xf>
    <xf numFmtId="0" fontId="131" fillId="0" borderId="19" xfId="0" applyFont="1" applyBorder="1" applyAlignment="1">
      <alignment vertical="top" wrapText="1"/>
    </xf>
    <xf numFmtId="0" fontId="131" fillId="0" borderId="33" xfId="0" applyFont="1" applyBorder="1" applyAlignment="1">
      <alignment vertical="center"/>
    </xf>
    <xf numFmtId="0" fontId="131" fillId="0" borderId="20" xfId="0" applyFont="1" applyBorder="1" applyAlignment="1">
      <alignment vertical="center"/>
    </xf>
    <xf numFmtId="0" fontId="167" fillId="0" borderId="23" xfId="0" applyFont="1" applyBorder="1" applyAlignment="1">
      <alignment vertical="center" wrapText="1"/>
    </xf>
    <xf numFmtId="0" fontId="131" fillId="0" borderId="16" xfId="0" quotePrefix="1" applyFont="1" applyBorder="1" applyAlignment="1">
      <alignment vertical="top" wrapText="1"/>
    </xf>
    <xf numFmtId="0" fontId="107" fillId="15" borderId="18" xfId="0" applyFont="1" applyFill="1" applyBorder="1" applyAlignment="1">
      <alignment horizontal="center" vertical="center" wrapText="1"/>
    </xf>
    <xf numFmtId="0" fontId="166" fillId="0" borderId="19" xfId="0" applyFont="1" applyBorder="1" applyAlignment="1">
      <alignment horizontal="left" vertical="center" wrapText="1" indent="1"/>
    </xf>
    <xf numFmtId="0" fontId="167" fillId="0" borderId="0" xfId="0" applyFont="1" applyAlignment="1">
      <alignment vertical="center" wrapText="1"/>
    </xf>
    <xf numFmtId="0" fontId="167" fillId="0" borderId="16" xfId="0" applyFont="1" applyBorder="1" applyAlignment="1">
      <alignment vertical="top" wrapText="1"/>
    </xf>
    <xf numFmtId="0" fontId="167" fillId="0" borderId="0" xfId="0" applyFont="1" applyAlignment="1">
      <alignment vertical="top" wrapText="1"/>
    </xf>
    <xf numFmtId="0" fontId="131" fillId="0" borderId="33" xfId="0" applyFont="1" applyBorder="1" applyAlignment="1">
      <alignment vertical="top" wrapText="1"/>
    </xf>
    <xf numFmtId="0" fontId="166" fillId="0" borderId="17" xfId="0" applyFont="1" applyBorder="1" applyAlignment="1">
      <alignment vertical="top" wrapText="1"/>
    </xf>
    <xf numFmtId="0" fontId="131" fillId="0" borderId="17" xfId="0" applyFont="1" applyBorder="1" applyAlignment="1">
      <alignment horizontal="left" vertical="top" wrapText="1" indent="3"/>
    </xf>
    <xf numFmtId="0" fontId="166" fillId="0" borderId="27" xfId="0" quotePrefix="1" applyFont="1" applyBorder="1" applyAlignment="1">
      <alignment vertical="top" wrapText="1"/>
    </xf>
    <xf numFmtId="0" fontId="131" fillId="0" borderId="23" xfId="0" applyFont="1" applyBorder="1" applyAlignment="1">
      <alignment vertical="top" wrapText="1"/>
    </xf>
    <xf numFmtId="0" fontId="166" fillId="0" borderId="35" xfId="0" applyFont="1" applyBorder="1" applyAlignment="1">
      <alignment vertical="center"/>
    </xf>
    <xf numFmtId="0" fontId="166" fillId="0" borderId="34" xfId="0" applyFont="1" applyBorder="1" applyAlignment="1">
      <alignment vertical="center"/>
    </xf>
    <xf numFmtId="0" fontId="166" fillId="0" borderId="22" xfId="0" quotePrefix="1" applyFont="1" applyBorder="1" applyAlignment="1">
      <alignment vertical="top" wrapText="1"/>
    </xf>
    <xf numFmtId="0" fontId="166" fillId="0" borderId="0" xfId="0" applyFont="1" applyAlignment="1">
      <alignment vertical="center"/>
    </xf>
    <xf numFmtId="0" fontId="166" fillId="0" borderId="28" xfId="0" quotePrefix="1" applyFont="1" applyBorder="1" applyAlignment="1">
      <alignment vertical="top" wrapText="1"/>
    </xf>
    <xf numFmtId="0" fontId="131" fillId="0" borderId="17" xfId="0" applyFont="1" applyBorder="1" applyAlignment="1">
      <alignment horizontal="left" vertical="center" wrapText="1"/>
    </xf>
    <xf numFmtId="0" fontId="131" fillId="0" borderId="33" xfId="0" applyFont="1" applyBorder="1" applyAlignment="1">
      <alignment horizontal="left" vertical="center" wrapText="1"/>
    </xf>
    <xf numFmtId="0" fontId="166" fillId="0" borderId="33" xfId="0" applyFont="1" applyBorder="1" applyAlignment="1">
      <alignment vertical="center"/>
    </xf>
    <xf numFmtId="0" fontId="131" fillId="0" borderId="20" xfId="0" applyFont="1" applyBorder="1" applyAlignment="1">
      <alignment horizontal="left" vertical="top" wrapText="1"/>
    </xf>
    <xf numFmtId="0" fontId="166" fillId="0" borderId="16" xfId="0" applyFont="1" applyBorder="1" applyAlignment="1">
      <alignment vertical="center"/>
    </xf>
    <xf numFmtId="0" fontId="166" fillId="0" borderId="19" xfId="0" applyFont="1" applyBorder="1" applyAlignment="1">
      <alignment vertical="center"/>
    </xf>
    <xf numFmtId="0" fontId="131" fillId="0" borderId="22" xfId="0" quotePrefix="1" applyFont="1" applyBorder="1" applyAlignment="1">
      <alignment vertical="top" wrapText="1"/>
    </xf>
    <xf numFmtId="0" fontId="131" fillId="0" borderId="28" xfId="0" quotePrefix="1" applyFont="1" applyBorder="1" applyAlignment="1">
      <alignment vertical="top" wrapText="1"/>
    </xf>
    <xf numFmtId="0" fontId="133" fillId="15" borderId="27" xfId="0" applyFont="1" applyFill="1" applyBorder="1" applyAlignment="1">
      <alignment horizontal="center" vertical="center"/>
    </xf>
    <xf numFmtId="0" fontId="166" fillId="0" borderId="23" xfId="0" applyFont="1" applyBorder="1" applyAlignment="1">
      <alignment horizontal="left" vertical="center" indent="1"/>
    </xf>
    <xf numFmtId="0" fontId="166" fillId="0" borderId="28" xfId="0" applyFont="1" applyBorder="1" applyAlignment="1">
      <alignment vertical="top" wrapText="1"/>
    </xf>
    <xf numFmtId="0" fontId="133" fillId="15" borderId="28" xfId="0" applyFont="1" applyFill="1" applyBorder="1" applyAlignment="1">
      <alignment horizontal="center" vertical="center"/>
    </xf>
    <xf numFmtId="0" fontId="166" fillId="0" borderId="33" xfId="0" applyFont="1" applyBorder="1" applyAlignment="1">
      <alignment horizontal="left" vertical="center" indent="1"/>
    </xf>
    <xf numFmtId="0" fontId="107" fillId="0" borderId="27" xfId="0" quotePrefix="1" applyFont="1" applyBorder="1" applyAlignment="1">
      <alignment horizontal="left" wrapText="1"/>
    </xf>
    <xf numFmtId="0" fontId="131" fillId="0" borderId="23" xfId="0" applyFont="1" applyBorder="1" applyAlignment="1">
      <alignment vertical="center" wrapText="1"/>
    </xf>
    <xf numFmtId="0" fontId="107" fillId="0" borderId="23" xfId="0" applyFont="1" applyBorder="1" applyAlignment="1">
      <alignment horizontal="left" vertical="top" wrapText="1"/>
    </xf>
    <xf numFmtId="0" fontId="166" fillId="0" borderId="19" xfId="0" quotePrefix="1" applyFont="1" applyBorder="1" applyAlignment="1">
      <alignment vertical="center" wrapText="1"/>
    </xf>
    <xf numFmtId="0" fontId="133" fillId="15" borderId="22" xfId="0" applyFont="1" applyFill="1" applyBorder="1" applyAlignment="1">
      <alignment horizontal="center" vertical="center"/>
    </xf>
    <xf numFmtId="0" fontId="166" fillId="0" borderId="31" xfId="0" applyFont="1" applyBorder="1" applyAlignment="1">
      <alignment horizontal="left" vertical="center" wrapText="1" indent="1"/>
    </xf>
    <xf numFmtId="0" fontId="131" fillId="0" borderId="31" xfId="0" applyFont="1" applyBorder="1" applyAlignment="1">
      <alignment vertical="center" wrapText="1"/>
    </xf>
    <xf numFmtId="0" fontId="133" fillId="15" borderId="18" xfId="0" applyFont="1" applyFill="1" applyBorder="1" applyAlignment="1">
      <alignment horizontal="center" vertical="center"/>
    </xf>
    <xf numFmtId="0" fontId="133" fillId="15" borderId="18" xfId="0" applyFont="1" applyFill="1" applyBorder="1" applyAlignment="1">
      <alignment horizontal="center" vertical="center" wrapText="1"/>
    </xf>
    <xf numFmtId="0" fontId="166" fillId="0" borderId="34" xfId="0" applyFont="1" applyBorder="1" applyAlignment="1">
      <alignment horizontal="center" vertical="center" wrapText="1"/>
    </xf>
    <xf numFmtId="0" fontId="166" fillId="0" borderId="22" xfId="0" applyFont="1" applyBorder="1" applyAlignment="1">
      <alignment vertical="top" wrapText="1"/>
    </xf>
    <xf numFmtId="0" fontId="166" fillId="0" borderId="33" xfId="0" applyFont="1" applyBorder="1" applyAlignment="1">
      <alignment horizontal="left" vertical="center" wrapText="1"/>
    </xf>
    <xf numFmtId="0" fontId="133" fillId="15" borderId="27" xfId="0" applyFont="1" applyFill="1" applyBorder="1" applyAlignment="1">
      <alignment horizontal="center" vertical="center" wrapText="1"/>
    </xf>
    <xf numFmtId="0" fontId="166" fillId="0" borderId="0" xfId="0" applyFont="1" applyAlignment="1">
      <alignment horizontal="left" vertical="center" wrapText="1" indent="1"/>
    </xf>
    <xf numFmtId="0" fontId="131" fillId="0" borderId="18" xfId="0" applyFont="1" applyBorder="1" applyAlignment="1">
      <alignment horizontal="left" vertical="top" wrapText="1"/>
    </xf>
    <xf numFmtId="0" fontId="131" fillId="0" borderId="22" xfId="0" applyFont="1" applyBorder="1" applyAlignment="1">
      <alignment horizontal="left" vertical="top" wrapText="1"/>
    </xf>
    <xf numFmtId="0" fontId="131" fillId="0" borderId="18" xfId="0" applyFont="1" applyBorder="1" applyAlignment="1">
      <alignment horizontal="center" vertical="top" wrapText="1"/>
    </xf>
    <xf numFmtId="0" fontId="131" fillId="0" borderId="27" xfId="0" applyFont="1" applyBorder="1" applyAlignment="1">
      <alignment horizontal="center" vertical="top" wrapText="1"/>
    </xf>
    <xf numFmtId="0" fontId="131" fillId="0" borderId="23" xfId="0" applyFont="1" applyBorder="1" applyAlignment="1">
      <alignment horizontal="center" vertical="top" wrapText="1"/>
    </xf>
    <xf numFmtId="0" fontId="131" fillId="0" borderId="27" xfId="0" quotePrefix="1" applyFont="1" applyBorder="1" applyAlignment="1">
      <alignment vertical="center" wrapText="1"/>
    </xf>
    <xf numFmtId="0" fontId="131" fillId="0" borderId="17" xfId="0" applyFont="1" applyBorder="1" applyAlignment="1">
      <alignment horizontal="left" vertical="top" wrapText="1"/>
    </xf>
    <xf numFmtId="0" fontId="131" fillId="0" borderId="31" xfId="0" applyFont="1" applyBorder="1" applyAlignment="1">
      <alignment horizontal="center" vertical="top" wrapText="1"/>
    </xf>
    <xf numFmtId="0" fontId="131" fillId="0" borderId="22" xfId="0" applyFont="1" applyBorder="1" applyAlignment="1">
      <alignment vertical="center" wrapText="1"/>
    </xf>
    <xf numFmtId="0" fontId="131" fillId="0" borderId="18" xfId="0" quotePrefix="1" applyFont="1" applyBorder="1" applyAlignment="1">
      <alignment vertical="center" wrapText="1"/>
    </xf>
    <xf numFmtId="0" fontId="107" fillId="0" borderId="22" xfId="0" quotePrefix="1" applyFont="1" applyBorder="1" applyAlignment="1">
      <alignment horizontal="left" wrapText="1"/>
    </xf>
    <xf numFmtId="0" fontId="131" fillId="0" borderId="35" xfId="0" quotePrefix="1" applyFont="1" applyBorder="1" applyAlignment="1">
      <alignment vertical="center" wrapText="1"/>
    </xf>
    <xf numFmtId="0" fontId="131" fillId="0" borderId="34" xfId="0" applyFont="1" applyBorder="1" applyAlignment="1">
      <alignment horizontal="left" vertical="center" wrapText="1"/>
    </xf>
    <xf numFmtId="0" fontId="131" fillId="0" borderId="16" xfId="0" quotePrefix="1" applyFont="1" applyBorder="1" applyAlignment="1">
      <alignment vertical="center" wrapText="1"/>
    </xf>
    <xf numFmtId="0" fontId="131" fillId="0" borderId="19" xfId="0" applyFont="1" applyBorder="1" applyAlignment="1">
      <alignment horizontal="left" vertical="center" wrapText="1"/>
    </xf>
    <xf numFmtId="0" fontId="131" fillId="0" borderId="17" xfId="0" quotePrefix="1" applyFont="1" applyBorder="1" applyAlignment="1">
      <alignment vertical="center" wrapText="1"/>
    </xf>
    <xf numFmtId="0" fontId="131" fillId="0" borderId="20" xfId="0" applyFont="1" applyBorder="1" applyAlignment="1">
      <alignment horizontal="left" vertical="center" wrapText="1"/>
    </xf>
    <xf numFmtId="0" fontId="107" fillId="0" borderId="28" xfId="0" applyFont="1" applyBorder="1" applyAlignment="1">
      <alignment vertical="top" wrapText="1"/>
    </xf>
    <xf numFmtId="0" fontId="107" fillId="0" borderId="18" xfId="0" applyFont="1" applyBorder="1" applyAlignment="1">
      <alignment vertical="top" wrapText="1"/>
    </xf>
    <xf numFmtId="0" fontId="107" fillId="0" borderId="22" xfId="0" applyFont="1" applyBorder="1" applyAlignment="1">
      <alignment vertical="top" wrapText="1"/>
    </xf>
    <xf numFmtId="0" fontId="107" fillId="0" borderId="33" xfId="0" applyFont="1" applyBorder="1" applyAlignment="1">
      <alignment vertical="top" wrapText="1"/>
    </xf>
    <xf numFmtId="0" fontId="107" fillId="0" borderId="19" xfId="0" applyFont="1" applyBorder="1" applyAlignment="1">
      <alignment vertical="top" wrapText="1"/>
    </xf>
    <xf numFmtId="0" fontId="131" fillId="0" borderId="31" xfId="0" applyFont="1" applyBorder="1"/>
    <xf numFmtId="0" fontId="131" fillId="0" borderId="31" xfId="0" applyFont="1" applyBorder="1" applyAlignment="1">
      <alignment vertical="top" wrapText="1"/>
    </xf>
    <xf numFmtId="0" fontId="107" fillId="0" borderId="0" xfId="0" applyFont="1"/>
    <xf numFmtId="0" fontId="107" fillId="0" borderId="31" xfId="0" applyFont="1" applyBorder="1"/>
    <xf numFmtId="0" fontId="131" fillId="0" borderId="0" xfId="0" applyFont="1" applyAlignment="1">
      <alignment horizontal="right" indent="1"/>
    </xf>
    <xf numFmtId="0" fontId="107" fillId="0" borderId="19" xfId="0" applyFont="1" applyBorder="1"/>
    <xf numFmtId="0" fontId="107" fillId="0" borderId="31" xfId="0" applyFont="1" applyBorder="1" applyAlignment="1">
      <alignment vertical="top" wrapText="1"/>
    </xf>
    <xf numFmtId="0" fontId="131" fillId="0" borderId="0" xfId="0" applyFont="1" applyAlignment="1">
      <alignment horizontal="left" vertical="center"/>
    </xf>
    <xf numFmtId="0" fontId="136" fillId="0" borderId="30" xfId="0" applyFont="1" applyBorder="1"/>
    <xf numFmtId="0" fontId="131" fillId="0" borderId="32" xfId="0" applyFont="1" applyBorder="1" applyAlignment="1">
      <alignment vertical="center"/>
    </xf>
    <xf numFmtId="0" fontId="136" fillId="0" borderId="22" xfId="0" applyFont="1" applyBorder="1"/>
    <xf numFmtId="0" fontId="107" fillId="0" borderId="18" xfId="0" quotePrefix="1" applyFont="1" applyBorder="1" applyAlignment="1">
      <alignment vertical="top" wrapText="1"/>
    </xf>
    <xf numFmtId="0" fontId="131" fillId="0" borderId="22" xfId="0" applyFont="1" applyBorder="1" applyAlignment="1">
      <alignment horizontal="left" vertical="center" wrapText="1"/>
    </xf>
    <xf numFmtId="0" fontId="131" fillId="0" borderId="28" xfId="0" applyFont="1" applyBorder="1" applyAlignment="1">
      <alignment horizontal="left" vertical="center" wrapText="1"/>
    </xf>
    <xf numFmtId="0" fontId="107" fillId="0" borderId="27" xfId="0" quotePrefix="1" applyFont="1" applyBorder="1" applyAlignment="1">
      <alignment vertical="top" wrapText="1"/>
    </xf>
    <xf numFmtId="0" fontId="107" fillId="0" borderId="35" xfId="0" applyFont="1" applyBorder="1" applyAlignment="1">
      <alignment horizontal="left" vertical="top" wrapText="1"/>
    </xf>
    <xf numFmtId="0" fontId="107" fillId="0" borderId="34" xfId="0" applyFont="1" applyBorder="1" applyAlignment="1">
      <alignment horizontal="left" vertical="top" wrapText="1"/>
    </xf>
    <xf numFmtId="0" fontId="107" fillId="0" borderId="22" xfId="0" applyFont="1" applyBorder="1" applyAlignment="1">
      <alignment horizontal="left" vertical="top" wrapText="1"/>
    </xf>
    <xf numFmtId="0" fontId="166" fillId="0" borderId="22" xfId="0" applyFont="1" applyBorder="1" applyAlignment="1">
      <alignment horizontal="left" vertical="top" wrapText="1"/>
    </xf>
    <xf numFmtId="0" fontId="107" fillId="0" borderId="16" xfId="0" applyFont="1" applyBorder="1" applyAlignment="1">
      <alignment horizontal="left" vertical="top" wrapText="1"/>
    </xf>
    <xf numFmtId="0" fontId="107" fillId="0" borderId="19" xfId="0" applyFont="1" applyBorder="1" applyAlignment="1">
      <alignment horizontal="left" vertical="top" wrapText="1"/>
    </xf>
    <xf numFmtId="0" fontId="107" fillId="0" borderId="22" xfId="0" quotePrefix="1" applyFont="1" applyBorder="1" applyAlignment="1">
      <alignment vertical="top" wrapText="1"/>
    </xf>
    <xf numFmtId="0" fontId="168" fillId="0" borderId="0" xfId="0" applyFont="1" applyAlignment="1">
      <alignment horizontal="center" vertical="top" wrapText="1"/>
    </xf>
    <xf numFmtId="0" fontId="131" fillId="0" borderId="16" xfId="0" applyFont="1" applyBorder="1" applyAlignment="1">
      <alignment horizontal="left" vertical="top" wrapText="1"/>
    </xf>
    <xf numFmtId="0" fontId="168" fillId="0" borderId="16" xfId="0" applyFont="1" applyBorder="1" applyAlignment="1">
      <alignment horizontal="center" vertical="top" wrapText="1"/>
    </xf>
    <xf numFmtId="0" fontId="131" fillId="0" borderId="16" xfId="0" applyFont="1" applyBorder="1" applyAlignment="1">
      <alignment horizontal="left" vertical="top" wrapText="1" indent="2"/>
    </xf>
    <xf numFmtId="0" fontId="131" fillId="0" borderId="0" xfId="0" applyFont="1" applyAlignment="1">
      <alignment horizontal="left" vertical="top" wrapText="1" indent="2"/>
    </xf>
    <xf numFmtId="0" fontId="169" fillId="0" borderId="0" xfId="0" applyFont="1" applyAlignment="1">
      <alignment horizontal="center" vertical="top" wrapText="1"/>
    </xf>
    <xf numFmtId="0" fontId="131" fillId="0" borderId="18" xfId="0" quotePrefix="1" applyFont="1" applyBorder="1" applyAlignment="1">
      <alignment horizontal="left" vertical="top" wrapText="1"/>
    </xf>
    <xf numFmtId="0" fontId="131" fillId="0" borderId="35" xfId="0" quotePrefix="1" applyFont="1" applyBorder="1" applyAlignment="1">
      <alignment horizontal="left" vertical="top" wrapText="1"/>
    </xf>
    <xf numFmtId="0" fontId="166" fillId="0" borderId="23" xfId="0" applyFont="1" applyBorder="1" applyAlignment="1">
      <alignment horizontal="left" vertical="center" wrapText="1" indent="1"/>
    </xf>
    <xf numFmtId="0" fontId="131" fillId="0" borderId="34" xfId="0" applyFont="1" applyBorder="1" applyAlignment="1">
      <alignment vertical="top" wrapText="1"/>
    </xf>
    <xf numFmtId="0" fontId="166" fillId="0" borderId="16" xfId="0" applyFont="1" applyBorder="1" applyAlignment="1">
      <alignment horizontal="left" vertical="top" wrapText="1"/>
    </xf>
    <xf numFmtId="0" fontId="131" fillId="0" borderId="16" xfId="0" quotePrefix="1" applyFont="1" applyBorder="1" applyAlignment="1">
      <alignment horizontal="right" vertical="top" wrapText="1" indent="1"/>
    </xf>
    <xf numFmtId="0" fontId="131" fillId="0" borderId="16" xfId="0" applyFont="1" applyBorder="1" applyAlignment="1">
      <alignment horizontal="right" vertical="top" wrapText="1" indent="1"/>
    </xf>
    <xf numFmtId="0" fontId="131" fillId="0" borderId="17" xfId="0" applyFont="1" applyBorder="1" applyAlignment="1">
      <alignment horizontal="right" vertical="top" wrapText="1" indent="1"/>
    </xf>
    <xf numFmtId="0" fontId="131" fillId="0" borderId="34" xfId="0" applyFont="1" applyBorder="1" applyAlignment="1">
      <alignment vertical="center" wrapText="1"/>
    </xf>
    <xf numFmtId="0" fontId="167" fillId="0" borderId="19" xfId="0" applyFont="1" applyBorder="1" applyAlignment="1">
      <alignment vertical="top" wrapText="1"/>
    </xf>
    <xf numFmtId="0" fontId="167" fillId="0" borderId="33" xfId="0" applyFont="1" applyBorder="1" applyAlignment="1">
      <alignment horizontal="center" vertical="top" wrapText="1"/>
    </xf>
    <xf numFmtId="0" fontId="167" fillId="0" borderId="31" xfId="0" applyFont="1" applyBorder="1" applyAlignment="1">
      <alignment vertical="top" wrapText="1"/>
    </xf>
    <xf numFmtId="0" fontId="107" fillId="0" borderId="18" xfId="0" quotePrefix="1" applyFont="1" applyBorder="1" applyAlignment="1">
      <alignment wrapText="1"/>
    </xf>
    <xf numFmtId="0" fontId="107" fillId="0" borderId="35" xfId="0" applyFont="1" applyBorder="1" applyAlignment="1">
      <alignment vertical="top" wrapText="1"/>
    </xf>
    <xf numFmtId="0" fontId="131" fillId="0" borderId="18" xfId="0" applyFont="1" applyBorder="1" applyAlignment="1">
      <alignment vertical="top" wrapText="1"/>
    </xf>
    <xf numFmtId="0" fontId="131" fillId="0" borderId="16" xfId="0" applyFont="1" applyBorder="1" applyAlignment="1">
      <alignment horizontal="left" vertical="top" wrapText="1" indent="15"/>
    </xf>
    <xf numFmtId="0" fontId="107" fillId="0" borderId="17" xfId="0" applyFont="1" applyBorder="1" applyAlignment="1">
      <alignment vertical="top" wrapText="1"/>
    </xf>
    <xf numFmtId="0" fontId="131" fillId="0" borderId="17" xfId="0" applyFont="1" applyBorder="1" applyAlignment="1">
      <alignment horizontal="left" vertical="top" wrapText="1" indent="15"/>
    </xf>
    <xf numFmtId="0" fontId="149" fillId="0" borderId="33" xfId="0" applyFont="1" applyBorder="1" applyAlignment="1">
      <alignment horizontal="center" vertical="center"/>
    </xf>
    <xf numFmtId="0" fontId="12" fillId="0" borderId="0" xfId="13" applyAlignment="1">
      <alignment horizontal="left"/>
    </xf>
    <xf numFmtId="0" fontId="14" fillId="0" borderId="18" xfId="0" applyFont="1" applyBorder="1" applyAlignment="1">
      <alignment horizontal="center" wrapText="1"/>
    </xf>
    <xf numFmtId="0" fontId="157" fillId="0" borderId="0" xfId="13" applyFont="1"/>
    <xf numFmtId="0" fontId="21" fillId="0" borderId="0" xfId="13" applyFont="1" applyAlignment="1">
      <alignment horizontal="left" indent="2"/>
    </xf>
    <xf numFmtId="0" fontId="21" fillId="0" borderId="0" xfId="13" applyFont="1"/>
    <xf numFmtId="0" fontId="136" fillId="0" borderId="0" xfId="13" applyFont="1" applyAlignment="1">
      <alignment vertical="center"/>
    </xf>
    <xf numFmtId="0" fontId="21" fillId="0" borderId="43" xfId="0" applyFont="1" applyBorder="1" applyAlignment="1">
      <alignment horizontal="left" vertical="center" wrapText="1"/>
    </xf>
    <xf numFmtId="0" fontId="136" fillId="19" borderId="0" xfId="0" applyFont="1" applyFill="1"/>
    <xf numFmtId="0" fontId="21" fillId="0" borderId="59" xfId="0" applyFont="1" applyBorder="1" applyAlignment="1">
      <alignment vertical="center" wrapText="1"/>
    </xf>
    <xf numFmtId="0" fontId="21" fillId="0" borderId="2" xfId="0" applyFont="1" applyBorder="1" applyAlignment="1">
      <alignment vertical="center" wrapText="1"/>
    </xf>
    <xf numFmtId="0" fontId="110" fillId="18" borderId="88" xfId="0" applyFont="1" applyFill="1" applyBorder="1" applyAlignment="1" applyProtection="1">
      <alignment horizontal="center" vertical="center" wrapText="1"/>
      <protection locked="0"/>
    </xf>
    <xf numFmtId="0" fontId="136" fillId="0" borderId="59" xfId="0" applyFont="1" applyBorder="1" applyAlignment="1">
      <alignment vertical="center" wrapText="1"/>
    </xf>
    <xf numFmtId="174" fontId="106" fillId="18" borderId="89" xfId="0" applyNumberFormat="1" applyFont="1" applyFill="1" applyBorder="1" applyAlignment="1">
      <alignment horizontal="center" vertical="center"/>
    </xf>
    <xf numFmtId="0" fontId="110" fillId="18" borderId="90" xfId="0" applyFont="1" applyFill="1" applyBorder="1" applyAlignment="1" applyProtection="1">
      <alignment horizontal="center" vertical="center" wrapText="1"/>
      <protection locked="0"/>
    </xf>
    <xf numFmtId="0" fontId="110" fillId="18" borderId="92" xfId="0" applyFont="1" applyFill="1" applyBorder="1" applyAlignment="1" applyProtection="1">
      <alignment horizontal="center" vertical="center" wrapText="1"/>
      <protection locked="0"/>
    </xf>
    <xf numFmtId="0" fontId="12" fillId="0" borderId="5" xfId="0" applyFont="1" applyBorder="1" applyAlignment="1">
      <alignment horizontal="left" vertical="center"/>
    </xf>
    <xf numFmtId="0" fontId="18" fillId="0" borderId="62" xfId="0" applyFont="1" applyBorder="1" applyAlignment="1">
      <alignment horizontal="left" vertical="center"/>
    </xf>
    <xf numFmtId="172" fontId="110" fillId="18" borderId="89" xfId="1" applyNumberFormat="1" applyFont="1" applyFill="1" applyBorder="1" applyAlignment="1" applyProtection="1">
      <alignment horizontal="center" vertical="top" wrapText="1"/>
      <protection locked="0"/>
    </xf>
    <xf numFmtId="172" fontId="110" fillId="18" borderId="94" xfId="1" applyNumberFormat="1" applyFont="1" applyFill="1" applyBorder="1" applyAlignment="1" applyProtection="1">
      <alignment horizontal="center" vertical="top" wrapText="1"/>
      <protection locked="0"/>
    </xf>
    <xf numFmtId="172" fontId="112" fillId="18" borderId="95" xfId="1" applyNumberFormat="1" applyFont="1" applyFill="1" applyBorder="1" applyAlignment="1" applyProtection="1">
      <alignment horizontal="center" vertical="top" wrapText="1"/>
    </xf>
    <xf numFmtId="0" fontId="124" fillId="19" borderId="7" xfId="0" applyFont="1" applyFill="1" applyBorder="1" applyAlignment="1">
      <alignment vertical="top" wrapText="1"/>
    </xf>
    <xf numFmtId="0" fontId="110" fillId="19" borderId="10" xfId="0" applyFont="1" applyFill="1" applyBorder="1" applyAlignment="1">
      <alignment vertical="top" wrapText="1"/>
    </xf>
    <xf numFmtId="0" fontId="125" fillId="19" borderId="10" xfId="0" applyFont="1" applyFill="1" applyBorder="1" applyAlignment="1">
      <alignment vertical="top" wrapText="1"/>
    </xf>
    <xf numFmtId="0" fontId="22" fillId="19" borderId="10" xfId="0" applyFont="1" applyFill="1" applyBorder="1" applyAlignment="1">
      <alignment vertical="center" wrapText="1"/>
    </xf>
    <xf numFmtId="0" fontId="126" fillId="19" borderId="10" xfId="0" applyFont="1" applyFill="1" applyBorder="1" applyAlignment="1">
      <alignment vertical="center" wrapText="1"/>
    </xf>
    <xf numFmtId="9" fontId="21" fillId="19" borderId="0" xfId="0" applyNumberFormat="1" applyFont="1" applyFill="1" applyAlignment="1">
      <alignment horizontal="center" vertical="center" wrapText="1"/>
    </xf>
    <xf numFmtId="0" fontId="110" fillId="19" borderId="10" xfId="0" applyFont="1" applyFill="1" applyBorder="1" applyAlignment="1">
      <alignment vertical="top"/>
    </xf>
    <xf numFmtId="0" fontId="21" fillId="0" borderId="14" xfId="0" applyFont="1" applyBorder="1" applyAlignment="1">
      <alignment vertical="center" wrapText="1"/>
    </xf>
    <xf numFmtId="0" fontId="21" fillId="0" borderId="62" xfId="0" applyFont="1" applyBorder="1" applyAlignment="1">
      <alignment vertical="center" wrapText="1"/>
    </xf>
    <xf numFmtId="0" fontId="136" fillId="19" borderId="60" xfId="0" applyFont="1" applyFill="1" applyBorder="1" applyAlignment="1" applyProtection="1">
      <alignment horizontal="left" vertical="center"/>
      <protection locked="0"/>
    </xf>
    <xf numFmtId="0" fontId="21" fillId="0" borderId="55" xfId="0" applyFont="1" applyBorder="1" applyAlignment="1">
      <alignment vertical="center" wrapText="1"/>
    </xf>
    <xf numFmtId="0" fontId="21" fillId="0" borderId="9" xfId="0" applyFont="1" applyBorder="1" applyAlignment="1">
      <alignment vertical="center" wrapText="1"/>
    </xf>
    <xf numFmtId="169" fontId="110" fillId="18" borderId="83" xfId="0" applyNumberFormat="1" applyFont="1" applyFill="1" applyBorder="1" applyAlignment="1">
      <alignment horizontal="center" vertical="center" wrapText="1"/>
    </xf>
    <xf numFmtId="0" fontId="112" fillId="19" borderId="41" xfId="0" applyFont="1" applyFill="1" applyBorder="1" applyAlignment="1">
      <alignment vertical="center"/>
    </xf>
    <xf numFmtId="0" fontId="110" fillId="19" borderId="97" xfId="0" applyFont="1" applyFill="1" applyBorder="1" applyAlignment="1">
      <alignment vertical="center"/>
    </xf>
    <xf numFmtId="0" fontId="0" fillId="21" borderId="13" xfId="0" applyFill="1" applyBorder="1"/>
    <xf numFmtId="0" fontId="116" fillId="21" borderId="63" xfId="0" applyFont="1" applyFill="1" applyBorder="1" applyAlignment="1">
      <alignment vertical="center"/>
    </xf>
    <xf numFmtId="0" fontId="110" fillId="19" borderId="6" xfId="0" applyFont="1" applyFill="1" applyBorder="1" applyAlignment="1">
      <alignment horizontal="center"/>
    </xf>
    <xf numFmtId="0" fontId="0" fillId="19" borderId="8" xfId="0" applyFill="1" applyBorder="1"/>
    <xf numFmtId="0" fontId="18" fillId="4" borderId="91" xfId="0" applyFont="1" applyFill="1" applyBorder="1"/>
    <xf numFmtId="0" fontId="18" fillId="4" borderId="62" xfId="0" applyFont="1" applyFill="1" applyBorder="1"/>
    <xf numFmtId="0" fontId="136" fillId="0" borderId="58" xfId="0" applyFont="1" applyBorder="1" applyAlignment="1">
      <alignment vertical="top" wrapText="1"/>
    </xf>
    <xf numFmtId="0" fontId="21" fillId="2" borderId="13" xfId="0" applyFont="1" applyFill="1" applyBorder="1" applyAlignment="1">
      <alignment vertical="top" wrapText="1"/>
    </xf>
    <xf numFmtId="0" fontId="106" fillId="0" borderId="0" xfId="0" applyFont="1" applyAlignment="1">
      <alignment vertical="center"/>
    </xf>
    <xf numFmtId="0" fontId="136" fillId="0" borderId="30" xfId="0" applyFont="1" applyBorder="1" applyAlignment="1">
      <alignment vertical="top" wrapText="1"/>
    </xf>
    <xf numFmtId="0" fontId="12" fillId="27" borderId="59" xfId="0" applyFont="1" applyFill="1" applyBorder="1" applyAlignment="1" applyProtection="1">
      <alignment horizontal="left" vertical="center"/>
      <protection locked="0"/>
    </xf>
    <xf numFmtId="0" fontId="12" fillId="27" borderId="18" xfId="0" quotePrefix="1" applyFont="1" applyFill="1" applyBorder="1" applyAlignment="1" applyProtection="1">
      <alignment horizontal="left" vertical="center" wrapText="1"/>
      <protection locked="0"/>
    </xf>
    <xf numFmtId="168" fontId="12" fillId="27" borderId="39" xfId="0" applyNumberFormat="1" applyFont="1" applyFill="1" applyBorder="1" applyAlignment="1" applyProtection="1">
      <alignment horizontal="left" vertical="center" wrapText="1"/>
      <protection locked="0"/>
    </xf>
    <xf numFmtId="0" fontId="12" fillId="27" borderId="84" xfId="0" applyFont="1" applyFill="1" applyBorder="1" applyAlignment="1" applyProtection="1">
      <alignment horizontal="center" vertical="center" wrapText="1"/>
      <protection locked="0"/>
    </xf>
    <xf numFmtId="0" fontId="12" fillId="27" borderId="60" xfId="0" applyFont="1" applyFill="1" applyBorder="1" applyAlignment="1" applyProtection="1">
      <alignment horizontal="center" vertical="center"/>
      <protection locked="0"/>
    </xf>
    <xf numFmtId="0" fontId="12" fillId="27" borderId="40" xfId="0" applyFont="1" applyFill="1" applyBorder="1" applyAlignment="1" applyProtection="1">
      <alignment horizontal="center" vertical="center"/>
      <protection locked="0"/>
    </xf>
    <xf numFmtId="0" fontId="12" fillId="27" borderId="37" xfId="0" applyFont="1" applyFill="1" applyBorder="1" applyAlignment="1" applyProtection="1">
      <alignment horizontal="left" vertical="center" wrapText="1"/>
      <protection locked="0"/>
    </xf>
    <xf numFmtId="0" fontId="18" fillId="27" borderId="37" xfId="0" applyFont="1" applyFill="1" applyBorder="1" applyAlignment="1" applyProtection="1">
      <alignment horizontal="left" vertical="center" wrapText="1"/>
      <protection locked="0"/>
    </xf>
    <xf numFmtId="0" fontId="0" fillId="27" borderId="37" xfId="0" applyFill="1" applyBorder="1" applyAlignment="1" applyProtection="1">
      <alignment horizontal="left" vertical="center"/>
      <protection locked="0"/>
    </xf>
    <xf numFmtId="0" fontId="35" fillId="27" borderId="18" xfId="0" applyFont="1" applyFill="1" applyBorder="1" applyAlignment="1">
      <alignment vertical="top" wrapText="1"/>
    </xf>
    <xf numFmtId="0" fontId="35" fillId="27" borderId="18" xfId="0" applyFont="1" applyFill="1" applyBorder="1" applyAlignment="1">
      <alignment horizontal="left" vertical="center" wrapText="1"/>
    </xf>
    <xf numFmtId="0" fontId="22" fillId="27" borderId="37" xfId="0" applyFont="1" applyFill="1" applyBorder="1" applyAlignment="1" applyProtection="1">
      <alignment horizontal="center" vertical="center" wrapText="1"/>
      <protection locked="0"/>
    </xf>
    <xf numFmtId="0" fontId="22" fillId="27" borderId="93" xfId="0" applyFont="1" applyFill="1" applyBorder="1" applyAlignment="1" applyProtection="1">
      <alignment horizontal="center" vertical="center" wrapText="1"/>
      <protection locked="0"/>
    </xf>
    <xf numFmtId="0" fontId="35" fillId="27" borderId="60" xfId="0" applyFont="1" applyFill="1" applyBorder="1" applyAlignment="1">
      <alignment horizontal="left" vertical="center" wrapText="1"/>
    </xf>
    <xf numFmtId="0" fontId="22" fillId="27" borderId="40" xfId="0" applyFont="1" applyFill="1" applyBorder="1" applyAlignment="1" applyProtection="1">
      <alignment horizontal="center" vertical="center" wrapText="1"/>
      <protection locked="0"/>
    </xf>
    <xf numFmtId="0" fontId="35" fillId="27" borderId="28" xfId="0" applyFont="1" applyFill="1" applyBorder="1" applyAlignment="1">
      <alignment horizontal="left" vertical="center" wrapText="1"/>
    </xf>
    <xf numFmtId="0" fontId="22" fillId="27" borderId="18" xfId="0" applyFont="1" applyFill="1" applyBorder="1" applyAlignment="1" applyProtection="1">
      <alignment horizontal="center" vertical="center" wrapText="1"/>
      <protection locked="0"/>
    </xf>
    <xf numFmtId="0" fontId="35" fillId="27" borderId="27" xfId="0" applyFont="1" applyFill="1" applyBorder="1" applyAlignment="1">
      <alignment horizontal="left" vertical="center" wrapText="1"/>
    </xf>
    <xf numFmtId="0" fontId="41" fillId="27" borderId="18" xfId="0" applyFont="1" applyFill="1" applyBorder="1" applyAlignment="1" applyProtection="1">
      <alignment horizontal="center" vertical="center" wrapText="1"/>
      <protection locked="0"/>
    </xf>
    <xf numFmtId="0" fontId="41" fillId="27" borderId="18" xfId="0" applyFont="1" applyFill="1" applyBorder="1" applyAlignment="1" applyProtection="1">
      <alignment horizontal="center" vertical="top" wrapText="1"/>
      <protection locked="0"/>
    </xf>
    <xf numFmtId="0" fontId="22" fillId="27" borderId="18" xfId="0" applyFont="1" applyFill="1" applyBorder="1" applyAlignment="1" applyProtection="1">
      <alignment horizontal="center" vertical="top" wrapText="1"/>
      <protection locked="0"/>
    </xf>
    <xf numFmtId="0" fontId="18" fillId="27" borderId="1" xfId="0" applyFont="1" applyFill="1" applyBorder="1" applyAlignment="1" applyProtection="1">
      <alignment vertical="top" wrapText="1"/>
      <protection locked="0"/>
    </xf>
    <xf numFmtId="0" fontId="12" fillId="27" borderId="1" xfId="0" applyFont="1" applyFill="1" applyBorder="1" applyAlignment="1" applyProtection="1">
      <alignment vertical="top" wrapText="1"/>
      <protection locked="0"/>
    </xf>
    <xf numFmtId="0" fontId="51" fillId="27" borderId="40" xfId="0" applyFont="1" applyFill="1" applyBorder="1" applyAlignment="1" applyProtection="1">
      <alignment horizontal="left" vertical="center" wrapText="1"/>
      <protection locked="0"/>
    </xf>
    <xf numFmtId="0" fontId="51" fillId="27" borderId="39" xfId="0" applyFont="1" applyFill="1" applyBorder="1" applyAlignment="1" applyProtection="1">
      <alignment horizontal="left" vertical="center" wrapText="1"/>
      <protection locked="0"/>
    </xf>
    <xf numFmtId="0" fontId="51" fillId="27" borderId="49" xfId="0" applyFont="1" applyFill="1" applyBorder="1" applyAlignment="1">
      <alignment horizontal="left" vertical="center" wrapText="1"/>
    </xf>
    <xf numFmtId="0" fontId="51" fillId="27" borderId="37" xfId="0" applyFont="1" applyFill="1" applyBorder="1" applyAlignment="1" applyProtection="1">
      <alignment horizontal="left" vertical="center" wrapText="1"/>
      <protection locked="0"/>
    </xf>
    <xf numFmtId="170" fontId="51" fillId="27" borderId="37" xfId="0" applyNumberFormat="1" applyFont="1" applyFill="1" applyBorder="1" applyAlignment="1" applyProtection="1">
      <alignment horizontal="left" vertical="center" wrapText="1"/>
      <protection locked="0"/>
    </xf>
    <xf numFmtId="0" fontId="18" fillId="27" borderId="37" xfId="0" applyFont="1" applyFill="1" applyBorder="1" applyAlignment="1" applyProtection="1">
      <alignment horizontal="left" vertical="center"/>
      <protection locked="0"/>
    </xf>
    <xf numFmtId="168" fontId="51" fillId="27" borderId="37" xfId="0" applyNumberFormat="1" applyFont="1" applyFill="1" applyBorder="1" applyAlignment="1" applyProtection="1">
      <alignment horizontal="left" vertical="center" wrapText="1"/>
      <protection locked="0"/>
    </xf>
    <xf numFmtId="168" fontId="51" fillId="27" borderId="40" xfId="0" applyNumberFormat="1" applyFont="1" applyFill="1" applyBorder="1" applyAlignment="1" applyProtection="1">
      <alignment horizontal="left" vertical="center" wrapText="1"/>
      <protection locked="0"/>
    </xf>
    <xf numFmtId="168" fontId="51" fillId="27" borderId="1" xfId="0" applyNumberFormat="1" applyFont="1" applyFill="1" applyBorder="1" applyAlignment="1" applyProtection="1">
      <alignment horizontal="left" vertical="center" wrapText="1"/>
      <protection locked="0"/>
    </xf>
    <xf numFmtId="168" fontId="51" fillId="27" borderId="55" xfId="0" applyNumberFormat="1" applyFont="1" applyFill="1" applyBorder="1" applyAlignment="1" applyProtection="1">
      <alignment horizontal="left" vertical="center" wrapText="1"/>
      <protection locked="0"/>
    </xf>
    <xf numFmtId="168" fontId="51" fillId="27" borderId="7" xfId="0" applyNumberFormat="1" applyFont="1" applyFill="1" applyBorder="1" applyAlignment="1" applyProtection="1">
      <alignment horizontal="left" vertical="center" wrapText="1"/>
      <protection locked="0"/>
    </xf>
    <xf numFmtId="168" fontId="51" fillId="27" borderId="53" xfId="0" applyNumberFormat="1" applyFont="1" applyFill="1" applyBorder="1" applyAlignment="1" applyProtection="1">
      <alignment horizontal="left" vertical="center" wrapText="1"/>
      <protection locked="0"/>
    </xf>
    <xf numFmtId="165" fontId="51" fillId="27" borderId="37" xfId="3" applyNumberFormat="1" applyFont="1" applyFill="1" applyBorder="1" applyAlignment="1" applyProtection="1">
      <alignment horizontal="left" vertical="center" wrapText="1"/>
      <protection locked="0"/>
    </xf>
    <xf numFmtId="0" fontId="18" fillId="27" borderId="40" xfId="0" applyFont="1" applyFill="1" applyBorder="1" applyAlignment="1" applyProtection="1">
      <alignment horizontal="left" vertical="center" wrapText="1"/>
      <protection locked="0"/>
    </xf>
    <xf numFmtId="0" fontId="51" fillId="27" borderId="17" xfId="0" applyFont="1" applyFill="1" applyBorder="1" applyAlignment="1" applyProtection="1">
      <alignment horizontal="left" vertical="center" wrapText="1"/>
      <protection locked="0"/>
    </xf>
    <xf numFmtId="165" fontId="12" fillId="27" borderId="30" xfId="3" applyNumberFormat="1" applyFont="1" applyFill="1" applyBorder="1" applyAlignment="1" applyProtection="1">
      <alignment horizontal="left" vertical="center" wrapText="1"/>
      <protection locked="0"/>
    </xf>
    <xf numFmtId="165" fontId="12" fillId="27" borderId="35" xfId="3" applyNumberFormat="1" applyFont="1" applyFill="1" applyBorder="1" applyAlignment="1" applyProtection="1">
      <alignment horizontal="left" vertical="center" wrapText="1"/>
      <protection locked="0"/>
    </xf>
    <xf numFmtId="165" fontId="51" fillId="27" borderId="22" xfId="3" applyNumberFormat="1" applyFont="1" applyFill="1" applyBorder="1" applyAlignment="1" applyProtection="1">
      <alignment horizontal="left" vertical="center" wrapText="1"/>
      <protection locked="0"/>
    </xf>
    <xf numFmtId="0" fontId="106" fillId="27" borderId="39" xfId="0" applyFont="1" applyFill="1" applyBorder="1" applyAlignment="1" applyProtection="1">
      <alignment horizontal="left" vertical="center"/>
      <protection locked="0"/>
    </xf>
    <xf numFmtId="0" fontId="106" fillId="27" borderId="37" xfId="0" applyFont="1" applyFill="1" applyBorder="1" applyAlignment="1" applyProtection="1">
      <alignment horizontal="left" vertical="center"/>
      <protection locked="0"/>
    </xf>
    <xf numFmtId="0" fontId="106" fillId="27" borderId="40" xfId="0" applyFont="1" applyFill="1" applyBorder="1" applyAlignment="1" applyProtection="1">
      <alignment horizontal="left" vertical="center"/>
      <protection locked="0"/>
    </xf>
    <xf numFmtId="0" fontId="106" fillId="27" borderId="37" xfId="0" applyFont="1" applyFill="1" applyBorder="1" applyAlignment="1" applyProtection="1">
      <alignment vertical="top"/>
      <protection locked="0"/>
    </xf>
    <xf numFmtId="0" fontId="106" fillId="27" borderId="40" xfId="0" applyFont="1" applyFill="1" applyBorder="1" applyAlignment="1" applyProtection="1">
      <alignment vertical="top"/>
      <protection locked="0"/>
    </xf>
    <xf numFmtId="0" fontId="18" fillId="27" borderId="39" xfId="0" applyFont="1" applyFill="1" applyBorder="1" applyAlignment="1">
      <alignment horizontal="center" vertical="center"/>
    </xf>
    <xf numFmtId="0" fontId="18" fillId="27" borderId="18" xfId="0" applyFont="1" applyFill="1" applyBorder="1" applyAlignment="1">
      <alignment horizontal="center"/>
    </xf>
    <xf numFmtId="0" fontId="18" fillId="27" borderId="37" xfId="0" applyFont="1" applyFill="1" applyBorder="1" applyAlignment="1">
      <alignment horizontal="center"/>
    </xf>
    <xf numFmtId="0" fontId="18" fillId="27" borderId="32" xfId="0" applyFont="1" applyFill="1" applyBorder="1" applyAlignment="1">
      <alignment horizontal="right"/>
    </xf>
    <xf numFmtId="0" fontId="12" fillId="27" borderId="93" xfId="0" applyFont="1" applyFill="1" applyBorder="1" applyAlignment="1">
      <alignment horizontal="center"/>
    </xf>
    <xf numFmtId="0" fontId="18" fillId="27" borderId="93" xfId="0" applyFont="1" applyFill="1" applyBorder="1" applyAlignment="1">
      <alignment horizontal="center"/>
    </xf>
    <xf numFmtId="0" fontId="18" fillId="27" borderId="27" xfId="0" applyFont="1" applyFill="1" applyBorder="1" applyAlignment="1">
      <alignment horizontal="center"/>
    </xf>
    <xf numFmtId="0" fontId="18" fillId="27" borderId="34" xfId="0" applyFont="1" applyFill="1" applyBorder="1" applyAlignment="1">
      <alignment horizontal="right"/>
    </xf>
    <xf numFmtId="9" fontId="0" fillId="27" borderId="83" xfId="15" applyFont="1" applyFill="1" applyBorder="1" applyAlignment="1" applyProtection="1">
      <alignment horizontal="center" vertical="center"/>
      <protection locked="0"/>
    </xf>
    <xf numFmtId="0" fontId="40" fillId="27" borderId="13" xfId="0" applyFont="1" applyFill="1" applyBorder="1" applyAlignment="1">
      <alignment horizontal="left" vertical="top" wrapText="1"/>
    </xf>
    <xf numFmtId="0" fontId="155" fillId="23" borderId="2" xfId="0" applyFont="1" applyFill="1" applyBorder="1" applyAlignment="1">
      <alignment horizontal="center" vertical="center" wrapText="1"/>
    </xf>
    <xf numFmtId="0" fontId="155" fillId="23" borderId="18" xfId="0" applyFont="1" applyFill="1" applyBorder="1" applyAlignment="1">
      <alignment vertical="center"/>
    </xf>
    <xf numFmtId="0" fontId="155" fillId="23" borderId="16" xfId="0" applyFont="1" applyFill="1" applyBorder="1" applyAlignment="1">
      <alignment vertical="center"/>
    </xf>
    <xf numFmtId="0" fontId="155" fillId="23" borderId="36" xfId="0" applyFont="1" applyFill="1" applyBorder="1" applyAlignment="1">
      <alignment horizontal="center" vertical="center"/>
    </xf>
    <xf numFmtId="0" fontId="12" fillId="27" borderId="37" xfId="0" applyFont="1" applyFill="1" applyBorder="1" applyAlignment="1" applyProtection="1">
      <alignment horizontal="center" vertical="center"/>
      <protection locked="0"/>
    </xf>
    <xf numFmtId="0" fontId="49" fillId="27" borderId="40" xfId="0" applyFont="1" applyFill="1" applyBorder="1" applyAlignment="1" applyProtection="1">
      <alignment horizontal="center" vertical="center"/>
      <protection locked="0"/>
    </xf>
    <xf numFmtId="0" fontId="106" fillId="27" borderId="101" xfId="0" applyFont="1" applyFill="1" applyBorder="1" applyAlignment="1" applyProtection="1">
      <alignment horizontal="center" vertical="center"/>
      <protection locked="0"/>
    </xf>
    <xf numFmtId="0" fontId="106" fillId="27" borderId="38" xfId="0" applyFont="1" applyFill="1" applyBorder="1" applyAlignment="1" applyProtection="1">
      <alignment horizontal="center" vertical="center"/>
      <protection locked="0"/>
    </xf>
    <xf numFmtId="0" fontId="106" fillId="27" borderId="102" xfId="0" applyFont="1" applyFill="1" applyBorder="1" applyAlignment="1" applyProtection="1">
      <alignment horizontal="center" vertical="center"/>
      <protection locked="0"/>
    </xf>
    <xf numFmtId="0" fontId="14" fillId="0" borderId="58" xfId="13" applyFont="1" applyBorder="1" applyAlignment="1">
      <alignment vertical="center" wrapText="1"/>
    </xf>
    <xf numFmtId="0" fontId="14" fillId="0" borderId="83" xfId="13" applyFont="1" applyBorder="1" applyAlignment="1">
      <alignment vertical="center" wrapText="1"/>
    </xf>
    <xf numFmtId="0" fontId="14" fillId="0" borderId="21" xfId="13" applyFont="1" applyBorder="1" applyAlignment="1">
      <alignment wrapText="1"/>
    </xf>
    <xf numFmtId="0" fontId="14" fillId="0" borderId="36" xfId="13" applyFont="1" applyBorder="1" applyAlignment="1">
      <alignment horizontal="left" wrapText="1" indent="1"/>
    </xf>
    <xf numFmtId="0" fontId="14" fillId="0" borderId="3" xfId="13" applyFont="1" applyBorder="1" applyAlignment="1">
      <alignment wrapText="1"/>
    </xf>
    <xf numFmtId="0" fontId="14" fillId="0" borderId="37" xfId="13" applyFont="1" applyBorder="1" applyAlignment="1">
      <alignment horizontal="left" wrapText="1" indent="1"/>
    </xf>
    <xf numFmtId="0" fontId="14" fillId="0" borderId="0" xfId="13" applyFont="1" applyAlignment="1">
      <alignment wrapText="1"/>
    </xf>
    <xf numFmtId="0" fontId="14" fillId="0" borderId="0" xfId="13" applyFont="1" applyAlignment="1">
      <alignment horizontal="left" wrapText="1" indent="1"/>
    </xf>
    <xf numFmtId="0" fontId="14" fillId="0" borderId="0" xfId="13" applyFont="1" applyAlignment="1">
      <alignment horizontal="left" wrapText="1"/>
    </xf>
    <xf numFmtId="0" fontId="175" fillId="23" borderId="1" xfId="13" applyFont="1" applyFill="1" applyBorder="1" applyAlignment="1">
      <alignment horizontal="center" vertical="center"/>
    </xf>
    <xf numFmtId="0" fontId="175" fillId="23" borderId="53" xfId="13" applyFont="1" applyFill="1" applyBorder="1" applyAlignment="1">
      <alignment horizontal="center" vertical="center" wrapText="1"/>
    </xf>
    <xf numFmtId="0" fontId="35" fillId="0" borderId="1" xfId="13" applyFont="1" applyBorder="1" applyAlignment="1">
      <alignment vertical="center"/>
    </xf>
    <xf numFmtId="0" fontId="12" fillId="0" borderId="1" xfId="13" applyBorder="1" applyAlignment="1">
      <alignment vertical="top" wrapText="1"/>
    </xf>
    <xf numFmtId="0" fontId="35" fillId="0" borderId="26" xfId="13" applyFont="1" applyBorder="1" applyAlignment="1">
      <alignment vertical="center" wrapText="1"/>
    </xf>
    <xf numFmtId="0" fontId="35" fillId="0" borderId="26" xfId="13" applyFont="1" applyBorder="1" applyAlignment="1">
      <alignment vertical="center"/>
    </xf>
    <xf numFmtId="0" fontId="35" fillId="0" borderId="15" xfId="13" applyFont="1" applyBorder="1" applyAlignment="1">
      <alignment vertical="center"/>
    </xf>
    <xf numFmtId="0" fontId="35" fillId="0" borderId="43" xfId="13" applyFont="1" applyBorder="1" applyAlignment="1">
      <alignment vertical="center"/>
    </xf>
    <xf numFmtId="0" fontId="35" fillId="0" borderId="15" xfId="13" applyFont="1" applyBorder="1" applyAlignment="1">
      <alignment vertical="top" wrapText="1"/>
    </xf>
    <xf numFmtId="0" fontId="12" fillId="0" borderId="15" xfId="13" applyBorder="1" applyAlignment="1">
      <alignment vertical="top"/>
    </xf>
    <xf numFmtId="0" fontId="35" fillId="0" borderId="15" xfId="13" applyFont="1" applyBorder="1" applyAlignment="1">
      <alignment horizontal="left" vertical="top" wrapText="1"/>
    </xf>
    <xf numFmtId="0" fontId="12" fillId="0" borderId="15" xfId="13" applyBorder="1" applyAlignment="1">
      <alignment vertical="top" wrapText="1"/>
    </xf>
    <xf numFmtId="0" fontId="35" fillId="0" borderId="15" xfId="13" applyFont="1" applyBorder="1" applyAlignment="1">
      <alignment vertical="center" wrapText="1"/>
    </xf>
    <xf numFmtId="0" fontId="12" fillId="0" borderId="0" xfId="13" applyAlignment="1">
      <alignment wrapText="1"/>
    </xf>
    <xf numFmtId="0" fontId="14" fillId="0" borderId="1" xfId="13" applyFont="1" applyBorder="1" applyAlignment="1">
      <alignment vertical="center" wrapText="1"/>
    </xf>
    <xf numFmtId="0" fontId="14" fillId="0" borderId="0" xfId="13" applyFont="1" applyAlignment="1">
      <alignment vertical="center" wrapText="1"/>
    </xf>
    <xf numFmtId="0" fontId="14" fillId="0" borderId="1" xfId="13" applyFont="1" applyBorder="1" applyAlignment="1">
      <alignment horizontal="center" vertical="center" wrapText="1"/>
    </xf>
    <xf numFmtId="0" fontId="14" fillId="0" borderId="103" xfId="13" applyFont="1" applyBorder="1" applyAlignment="1">
      <alignment horizontal="center" vertical="center" wrapText="1"/>
    </xf>
    <xf numFmtId="0" fontId="14" fillId="0" borderId="0" xfId="13" applyFont="1" applyAlignment="1">
      <alignment horizontal="center" vertical="center" wrapText="1"/>
    </xf>
    <xf numFmtId="0" fontId="12" fillId="0" borderId="0" xfId="13" applyAlignment="1">
      <alignment horizontal="center" vertical="center"/>
    </xf>
    <xf numFmtId="0" fontId="21" fillId="0" borderId="0" xfId="13" applyFont="1" applyAlignment="1">
      <alignment horizontal="center" vertical="center"/>
    </xf>
    <xf numFmtId="0" fontId="176" fillId="0" borderId="1" xfId="13" applyFont="1" applyBorder="1" applyAlignment="1">
      <alignment horizontal="center" vertical="center" wrapText="1"/>
    </xf>
    <xf numFmtId="0" fontId="47" fillId="0" borderId="1" xfId="13" applyFont="1" applyBorder="1" applyAlignment="1">
      <alignment horizontal="center" vertical="center" wrapText="1"/>
    </xf>
    <xf numFmtId="0" fontId="12" fillId="0" borderId="18" xfId="13" applyBorder="1" applyAlignment="1">
      <alignment horizontal="left" vertical="center" wrapText="1"/>
    </xf>
    <xf numFmtId="0" fontId="177" fillId="0" borderId="1" xfId="13" applyFont="1" applyBorder="1" applyAlignment="1">
      <alignment horizontal="left" vertical="center" wrapText="1"/>
    </xf>
    <xf numFmtId="0" fontId="177" fillId="0" borderId="1" xfId="13" applyFont="1" applyBorder="1" applyAlignment="1">
      <alignment horizontal="center" vertical="center" wrapText="1"/>
    </xf>
    <xf numFmtId="0" fontId="177" fillId="0" borderId="9" xfId="13" applyFont="1" applyBorder="1" applyAlignment="1">
      <alignment horizontal="center" vertical="center" wrapText="1"/>
    </xf>
    <xf numFmtId="0" fontId="21" fillId="0" borderId="18" xfId="13" applyFont="1" applyBorder="1" applyAlignment="1">
      <alignment horizontal="center" vertical="center" wrapText="1"/>
    </xf>
    <xf numFmtId="0" fontId="21" fillId="0" borderId="18" xfId="13" applyFont="1" applyBorder="1" applyAlignment="1">
      <alignment horizontal="center" vertical="center"/>
    </xf>
    <xf numFmtId="0" fontId="176" fillId="0" borderId="1" xfId="13" applyFont="1" applyBorder="1" applyAlignment="1">
      <alignment vertical="center" wrapText="1"/>
    </xf>
    <xf numFmtId="0" fontId="47" fillId="0" borderId="1" xfId="13" applyFont="1" applyBorder="1" applyAlignment="1">
      <alignment vertical="center" wrapText="1"/>
    </xf>
    <xf numFmtId="0" fontId="177" fillId="0" borderId="26" xfId="13" applyFont="1" applyBorder="1" applyAlignment="1">
      <alignment vertical="center" wrapText="1"/>
    </xf>
    <xf numFmtId="0" fontId="177" fillId="0" borderId="26" xfId="13" applyFont="1" applyBorder="1" applyAlignment="1">
      <alignment horizontal="center" vertical="center" wrapText="1"/>
    </xf>
    <xf numFmtId="0" fontId="177" fillId="0" borderId="0" xfId="13" applyFont="1" applyAlignment="1">
      <alignment vertical="center" wrapText="1"/>
    </xf>
    <xf numFmtId="0" fontId="177" fillId="0" borderId="0" xfId="13" applyFont="1" applyAlignment="1">
      <alignment horizontal="center" vertical="center" wrapText="1"/>
    </xf>
    <xf numFmtId="0" fontId="12" fillId="0" borderId="104" xfId="13" applyBorder="1"/>
    <xf numFmtId="0" fontId="12" fillId="0" borderId="105" xfId="13" applyBorder="1"/>
    <xf numFmtId="0" fontId="12" fillId="0" borderId="105" xfId="13" applyBorder="1" applyAlignment="1">
      <alignment vertical="center"/>
    </xf>
    <xf numFmtId="0" fontId="13" fillId="0" borderId="0" xfId="13" applyFont="1"/>
    <xf numFmtId="0" fontId="12" fillId="0" borderId="109" xfId="13" applyBorder="1"/>
    <xf numFmtId="0" fontId="12" fillId="0" borderId="110" xfId="13" applyBorder="1"/>
    <xf numFmtId="0" fontId="179" fillId="0" borderId="0" xfId="13" applyFont="1" applyAlignment="1">
      <alignment vertical="center"/>
    </xf>
    <xf numFmtId="0" fontId="181" fillId="0" borderId="0" xfId="13" applyFont="1" applyAlignment="1">
      <alignment vertical="top"/>
    </xf>
    <xf numFmtId="0" fontId="181" fillId="0" borderId="0" xfId="13" applyFont="1" applyAlignment="1">
      <alignment vertical="center"/>
    </xf>
    <xf numFmtId="0" fontId="181" fillId="0" borderId="0" xfId="13" applyFont="1" applyAlignment="1">
      <alignment horizontal="left" vertical="top"/>
    </xf>
    <xf numFmtId="0" fontId="188" fillId="0" borderId="0" xfId="13" applyFont="1" applyAlignment="1">
      <alignment horizontal="justify" vertical="center"/>
    </xf>
    <xf numFmtId="0" fontId="181" fillId="0" borderId="0" xfId="13" applyFont="1" applyAlignment="1">
      <alignment horizontal="right" vertical="top"/>
    </xf>
    <xf numFmtId="0" fontId="12" fillId="0" borderId="0" xfId="10" applyAlignment="1">
      <alignment vertical="top"/>
    </xf>
    <xf numFmtId="0" fontId="195" fillId="15" borderId="11" xfId="10" applyFont="1" applyFill="1" applyBorder="1" applyAlignment="1">
      <alignment horizontal="center" vertical="top"/>
    </xf>
    <xf numFmtId="0" fontId="195" fillId="15" borderId="87" xfId="10" applyFont="1" applyFill="1" applyBorder="1" applyAlignment="1">
      <alignment horizontal="center" vertical="top" wrapText="1"/>
    </xf>
    <xf numFmtId="0" fontId="195" fillId="15" borderId="87" xfId="10" applyFont="1" applyFill="1" applyBorder="1" applyAlignment="1">
      <alignment horizontal="center" vertical="top"/>
    </xf>
    <xf numFmtId="0" fontId="195" fillId="15" borderId="83" xfId="10" applyFont="1" applyFill="1" applyBorder="1" applyAlignment="1">
      <alignment horizontal="center" vertical="top"/>
    </xf>
    <xf numFmtId="0" fontId="12" fillId="0" borderId="111" xfId="10" applyBorder="1" applyAlignment="1">
      <alignment vertical="top"/>
    </xf>
    <xf numFmtId="0" fontId="12" fillId="0" borderId="22" xfId="10" applyBorder="1" applyAlignment="1">
      <alignment vertical="top" wrapText="1"/>
    </xf>
    <xf numFmtId="0" fontId="23" fillId="15" borderId="17" xfId="10" quotePrefix="1" applyFont="1" applyFill="1" applyBorder="1" applyAlignment="1">
      <alignment horizontal="center" vertical="center"/>
    </xf>
    <xf numFmtId="0" fontId="23" fillId="15" borderId="22" xfId="10" applyFont="1" applyFill="1" applyBorder="1" applyAlignment="1">
      <alignment horizontal="center" vertical="center"/>
    </xf>
    <xf numFmtId="0" fontId="23" fillId="15" borderId="20" xfId="10" quotePrefix="1" applyFont="1" applyFill="1" applyBorder="1" applyAlignment="1">
      <alignment horizontal="center" vertical="center"/>
    </xf>
    <xf numFmtId="0" fontId="23" fillId="15" borderId="36" xfId="10" quotePrefix="1" applyFont="1" applyFill="1" applyBorder="1" applyAlignment="1">
      <alignment horizontal="center" vertical="center"/>
    </xf>
    <xf numFmtId="49" fontId="21" fillId="0" borderId="6" xfId="13" applyNumberFormat="1" applyFont="1" applyBorder="1" applyAlignment="1">
      <alignment horizontal="center" vertical="center"/>
    </xf>
    <xf numFmtId="49" fontId="21" fillId="0" borderId="22" xfId="13" applyNumberFormat="1" applyFont="1" applyBorder="1" applyAlignment="1">
      <alignment horizontal="left" vertical="center"/>
    </xf>
    <xf numFmtId="0" fontId="174" fillId="0" borderId="22" xfId="10" applyFont="1" applyBorder="1" applyAlignment="1">
      <alignment vertical="top" wrapText="1"/>
    </xf>
    <xf numFmtId="0" fontId="174" fillId="0" borderId="16" xfId="10" applyFont="1" applyBorder="1" applyAlignment="1">
      <alignment vertical="top"/>
    </xf>
    <xf numFmtId="0" fontId="174" fillId="15" borderId="22" xfId="10" applyFont="1" applyFill="1" applyBorder="1" applyAlignment="1">
      <alignment horizontal="center" vertical="top"/>
    </xf>
    <xf numFmtId="0" fontId="174" fillId="0" borderId="19" xfId="10" applyFont="1" applyBorder="1" applyAlignment="1">
      <alignment vertical="top"/>
    </xf>
    <xf numFmtId="0" fontId="174" fillId="0" borderId="48" xfId="10" applyFont="1" applyBorder="1" applyAlignment="1">
      <alignment vertical="top"/>
    </xf>
    <xf numFmtId="49" fontId="12" fillId="0" borderId="6" xfId="10" applyNumberFormat="1" applyBorder="1" applyAlignment="1">
      <alignment horizontal="center" vertical="top"/>
    </xf>
    <xf numFmtId="49" fontId="12" fillId="0" borderId="22" xfId="13" applyNumberFormat="1" applyBorder="1" applyAlignment="1">
      <alignment horizontal="left" vertical="center"/>
    </xf>
    <xf numFmtId="164" fontId="197" fillId="0" borderId="16" xfId="11" applyFont="1" applyBorder="1" applyAlignment="1">
      <alignment vertical="top"/>
    </xf>
    <xf numFmtId="164" fontId="197" fillId="15" borderId="22" xfId="11" applyFont="1" applyFill="1" applyBorder="1" applyAlignment="1">
      <alignment horizontal="center" vertical="top"/>
    </xf>
    <xf numFmtId="164" fontId="197" fillId="0" borderId="19" xfId="11" applyFont="1" applyBorder="1" applyAlignment="1">
      <alignment vertical="top"/>
    </xf>
    <xf numFmtId="164" fontId="197" fillId="0" borderId="48" xfId="11" applyFont="1" applyBorder="1" applyAlignment="1">
      <alignment vertical="top"/>
    </xf>
    <xf numFmtId="49" fontId="23" fillId="0" borderId="6" xfId="13" applyNumberFormat="1" applyFont="1" applyBorder="1" applyAlignment="1">
      <alignment horizontal="center" vertical="center"/>
    </xf>
    <xf numFmtId="49" fontId="12" fillId="0" borderId="22" xfId="13" applyNumberFormat="1" applyBorder="1" applyAlignment="1">
      <alignment horizontal="center" vertical="center"/>
    </xf>
    <xf numFmtId="164" fontId="12" fillId="15" borderId="22" xfId="11" applyFont="1" applyFill="1" applyBorder="1" applyAlignment="1">
      <alignment horizontal="center" vertical="top"/>
    </xf>
    <xf numFmtId="0" fontId="12" fillId="0" borderId="48" xfId="13" applyBorder="1" applyAlignment="1">
      <alignment horizontal="center" vertical="center"/>
    </xf>
    <xf numFmtId="49" fontId="12" fillId="0" borderId="22" xfId="13" applyNumberFormat="1" applyBorder="1" applyAlignment="1">
      <alignment horizontal="left" vertical="center" wrapText="1"/>
    </xf>
    <xf numFmtId="49" fontId="23" fillId="0" borderId="50" xfId="13" applyNumberFormat="1" applyFont="1" applyBorder="1" applyAlignment="1">
      <alignment horizontal="center" vertical="center"/>
    </xf>
    <xf numFmtId="49" fontId="12" fillId="0" borderId="28" xfId="13" applyNumberFormat="1" applyBorder="1" applyAlignment="1">
      <alignment horizontal="left" vertical="center"/>
    </xf>
    <xf numFmtId="49" fontId="12" fillId="0" borderId="28" xfId="13" applyNumberFormat="1" applyBorder="1" applyAlignment="1">
      <alignment horizontal="center" vertical="center"/>
    </xf>
    <xf numFmtId="0" fontId="12" fillId="0" borderId="28" xfId="13" applyBorder="1" applyAlignment="1">
      <alignment horizontal="center" vertical="center"/>
    </xf>
    <xf numFmtId="164" fontId="12" fillId="15" borderId="28" xfId="11" applyFont="1" applyFill="1" applyBorder="1" applyAlignment="1">
      <alignment horizontal="center" vertical="top"/>
    </xf>
    <xf numFmtId="0" fontId="12" fillId="0" borderId="20" xfId="13" applyBorder="1" applyAlignment="1">
      <alignment horizontal="center" vertical="center"/>
    </xf>
    <xf numFmtId="0" fontId="198" fillId="0" borderId="22" xfId="10" applyFont="1" applyBorder="1" applyAlignment="1">
      <alignment horizontal="right" vertical="top" wrapText="1"/>
    </xf>
    <xf numFmtId="0" fontId="198" fillId="0" borderId="22" xfId="10" applyFont="1" applyBorder="1" applyAlignment="1">
      <alignment vertical="top" wrapText="1"/>
    </xf>
    <xf numFmtId="164" fontId="199" fillId="0" borderId="22" xfId="11" applyFont="1" applyBorder="1" applyAlignment="1">
      <alignment vertical="top"/>
    </xf>
    <xf numFmtId="164" fontId="199" fillId="15" borderId="22" xfId="11" applyFont="1" applyFill="1" applyBorder="1" applyAlignment="1">
      <alignment horizontal="center" vertical="top"/>
    </xf>
    <xf numFmtId="164" fontId="197" fillId="15" borderId="37" xfId="11" applyFont="1" applyFill="1" applyBorder="1" applyAlignment="1">
      <alignment vertical="top"/>
    </xf>
    <xf numFmtId="164" fontId="199" fillId="0" borderId="48" xfId="11" applyFont="1" applyBorder="1" applyAlignment="1">
      <alignment vertical="top"/>
    </xf>
    <xf numFmtId="0" fontId="200" fillId="0" borderId="22" xfId="10" applyFont="1" applyBorder="1" applyAlignment="1">
      <alignment vertical="top" wrapText="1"/>
    </xf>
    <xf numFmtId="49" fontId="12" fillId="0" borderId="111" xfId="10" applyNumberFormat="1" applyBorder="1" applyAlignment="1">
      <alignment horizontal="center" vertical="top"/>
    </xf>
    <xf numFmtId="164" fontId="197" fillId="0" borderId="48" xfId="11" applyFont="1" applyFill="1" applyBorder="1" applyAlignment="1">
      <alignment vertical="top"/>
    </xf>
    <xf numFmtId="0" fontId="12" fillId="0" borderId="36" xfId="13" applyBorder="1" applyAlignment="1">
      <alignment horizontal="center" vertical="center"/>
    </xf>
    <xf numFmtId="164" fontId="197" fillId="15" borderId="36" xfId="11" applyFont="1" applyFill="1" applyBorder="1" applyAlignment="1">
      <alignment vertical="top"/>
    </xf>
    <xf numFmtId="0" fontId="12" fillId="0" borderId="33" xfId="13" applyBorder="1" applyAlignment="1">
      <alignment horizontal="center" vertical="center"/>
    </xf>
    <xf numFmtId="49" fontId="12" fillId="0" borderId="100" xfId="10" applyNumberFormat="1" applyBorder="1" applyAlignment="1">
      <alignment horizontal="center" vertical="top"/>
    </xf>
    <xf numFmtId="0" fontId="198" fillId="0" borderId="112" xfId="10" applyFont="1" applyBorder="1" applyAlignment="1">
      <alignment horizontal="right" vertical="top" wrapText="1"/>
    </xf>
    <xf numFmtId="0" fontId="198" fillId="0" borderId="112" xfId="10" applyFont="1" applyBorder="1" applyAlignment="1">
      <alignment vertical="top" wrapText="1"/>
    </xf>
    <xf numFmtId="164" fontId="199" fillId="0" borderId="112" xfId="11" applyFont="1" applyBorder="1" applyAlignment="1">
      <alignment vertical="top"/>
    </xf>
    <xf numFmtId="164" fontId="199" fillId="15" borderId="112" xfId="11" applyFont="1" applyFill="1" applyBorder="1" applyAlignment="1">
      <alignment horizontal="center" vertical="top"/>
    </xf>
    <xf numFmtId="164" fontId="197" fillId="15" borderId="49" xfId="11" applyFont="1" applyFill="1" applyBorder="1" applyAlignment="1">
      <alignment vertical="top"/>
    </xf>
    <xf numFmtId="49" fontId="12" fillId="0" borderId="113" xfId="10" applyNumberFormat="1" applyBorder="1" applyAlignment="1">
      <alignment horizontal="center" vertical="top"/>
    </xf>
    <xf numFmtId="0" fontId="198" fillId="0" borderId="114" xfId="10" applyFont="1" applyBorder="1" applyAlignment="1">
      <alignment vertical="top" wrapText="1"/>
    </xf>
    <xf numFmtId="164" fontId="199" fillId="0" borderId="114" xfId="11" applyFont="1" applyBorder="1" applyAlignment="1">
      <alignment vertical="top"/>
    </xf>
    <xf numFmtId="164" fontId="199" fillId="15" borderId="114" xfId="11" applyFont="1" applyFill="1" applyBorder="1" applyAlignment="1">
      <alignment horizontal="center" vertical="top"/>
    </xf>
    <xf numFmtId="164" fontId="197" fillId="0" borderId="115" xfId="11" applyFont="1" applyFill="1" applyBorder="1" applyAlignment="1">
      <alignment vertical="top"/>
    </xf>
    <xf numFmtId="49" fontId="201" fillId="0" borderId="111" xfId="10" applyNumberFormat="1" applyFont="1" applyBorder="1" applyAlignment="1">
      <alignment horizontal="center" vertical="top"/>
    </xf>
    <xf numFmtId="49" fontId="21" fillId="0" borderId="6" xfId="13" applyNumberFormat="1" applyFont="1" applyBorder="1" applyAlignment="1">
      <alignment horizontal="center" vertical="center" wrapText="1"/>
    </xf>
    <xf numFmtId="49" fontId="21" fillId="0" borderId="22" xfId="13" applyNumberFormat="1" applyFont="1" applyBorder="1" applyAlignment="1">
      <alignment horizontal="left" vertical="center" wrapText="1"/>
    </xf>
    <xf numFmtId="164" fontId="199" fillId="0" borderId="49" xfId="11" applyFont="1" applyBorder="1" applyAlignment="1">
      <alignment vertical="top"/>
    </xf>
    <xf numFmtId="49" fontId="21" fillId="0" borderId="13" xfId="13" applyNumberFormat="1" applyFont="1" applyBorder="1" applyAlignment="1">
      <alignment horizontal="center" vertical="center"/>
    </xf>
    <xf numFmtId="49" fontId="21" fillId="0" borderId="114" xfId="13" applyNumberFormat="1" applyFont="1" applyBorder="1" applyAlignment="1">
      <alignment horizontal="left" vertical="center"/>
    </xf>
    <xf numFmtId="0" fontId="200" fillId="0" borderId="114" xfId="10" applyFont="1" applyBorder="1" applyAlignment="1">
      <alignment vertical="top" wrapText="1"/>
    </xf>
    <xf numFmtId="164" fontId="199" fillId="0" borderId="115" xfId="11" applyFont="1" applyBorder="1" applyAlignment="1">
      <alignment vertical="top"/>
    </xf>
    <xf numFmtId="0" fontId="202" fillId="0" borderId="22" xfId="10" applyFont="1" applyBorder="1" applyAlignment="1">
      <alignment vertical="top" wrapText="1"/>
    </xf>
    <xf numFmtId="0" fontId="12" fillId="0" borderId="22" xfId="10" applyBorder="1" applyAlignment="1">
      <alignment vertical="top"/>
    </xf>
    <xf numFmtId="0" fontId="12" fillId="15" borderId="22" xfId="10" applyFill="1" applyBorder="1" applyAlignment="1">
      <alignment horizontal="center" vertical="top"/>
    </xf>
    <xf numFmtId="4" fontId="12" fillId="0" borderId="22" xfId="10" applyNumberFormat="1" applyBorder="1" applyAlignment="1">
      <alignment vertical="top"/>
    </xf>
    <xf numFmtId="4" fontId="12" fillId="0" borderId="48" xfId="10" applyNumberFormat="1" applyBorder="1" applyAlignment="1">
      <alignment vertical="top"/>
    </xf>
    <xf numFmtId="49" fontId="12" fillId="15" borderId="11" xfId="10" applyNumberFormat="1" applyFill="1" applyBorder="1" applyAlignment="1">
      <alignment horizontal="center" vertical="top"/>
    </xf>
    <xf numFmtId="4" fontId="204" fillId="15" borderId="83" xfId="10" applyNumberFormat="1" applyFont="1" applyFill="1" applyBorder="1" applyAlignment="1">
      <alignment vertical="center"/>
    </xf>
    <xf numFmtId="49" fontId="12" fillId="0" borderId="8" xfId="10" applyNumberFormat="1" applyBorder="1" applyAlignment="1">
      <alignment horizontal="center" vertical="top"/>
    </xf>
    <xf numFmtId="0" fontId="12" fillId="0" borderId="52" xfId="10" applyBorder="1" applyAlignment="1">
      <alignment vertical="top" wrapText="1"/>
    </xf>
    <xf numFmtId="0" fontId="12" fillId="0" borderId="52" xfId="10" applyBorder="1" applyAlignment="1">
      <alignment vertical="top"/>
    </xf>
    <xf numFmtId="0" fontId="12" fillId="0" borderId="52" xfId="10" applyBorder="1" applyAlignment="1">
      <alignment horizontal="center" vertical="top"/>
    </xf>
    <xf numFmtId="4" fontId="12" fillId="0" borderId="52" xfId="10" applyNumberFormat="1" applyBorder="1" applyAlignment="1">
      <alignment vertical="top"/>
    </xf>
    <xf numFmtId="4" fontId="12" fillId="0" borderId="9" xfId="10" applyNumberFormat="1" applyBorder="1" applyAlignment="1">
      <alignment vertical="top"/>
    </xf>
    <xf numFmtId="49" fontId="12" fillId="0" borderId="0" xfId="10" applyNumberFormat="1" applyAlignment="1">
      <alignment horizontal="center" vertical="top"/>
    </xf>
    <xf numFmtId="0" fontId="12" fillId="0" borderId="0" xfId="10" applyAlignment="1">
      <alignment vertical="top" wrapText="1"/>
    </xf>
    <xf numFmtId="0" fontId="12" fillId="0" borderId="0" xfId="10" applyAlignment="1">
      <alignment horizontal="center" vertical="top"/>
    </xf>
    <xf numFmtId="4" fontId="12" fillId="0" borderId="0" xfId="10" applyNumberFormat="1" applyAlignment="1">
      <alignment vertical="top"/>
    </xf>
    <xf numFmtId="0" fontId="116" fillId="28" borderId="0" xfId="0" applyFont="1" applyFill="1" applyAlignment="1">
      <alignment horizontal="left" vertical="center"/>
    </xf>
    <xf numFmtId="0" fontId="12" fillId="19" borderId="0" xfId="0" applyFont="1" applyFill="1" applyAlignment="1">
      <alignment horizontal="left" vertical="center"/>
    </xf>
    <xf numFmtId="0" fontId="108" fillId="0" borderId="0" xfId="13" applyFont="1" applyAlignment="1">
      <alignment horizontal="left" vertical="top" wrapText="1"/>
    </xf>
    <xf numFmtId="0" fontId="108" fillId="0" borderId="0" xfId="13" applyFont="1" applyAlignment="1">
      <alignment horizontal="right" vertical="top" wrapText="1"/>
    </xf>
    <xf numFmtId="0" fontId="12" fillId="20" borderId="18" xfId="0" applyFont="1" applyFill="1" applyBorder="1" applyAlignment="1">
      <alignment horizontal="left" vertical="center"/>
    </xf>
    <xf numFmtId="0" fontId="110" fillId="18" borderId="96" xfId="13" applyFont="1" applyFill="1" applyBorder="1" applyAlignment="1">
      <alignment vertical="center"/>
    </xf>
    <xf numFmtId="0" fontId="110" fillId="18" borderId="117" xfId="13" applyFont="1" applyFill="1" applyBorder="1" applyAlignment="1">
      <alignment vertical="center"/>
    </xf>
    <xf numFmtId="0" fontId="21" fillId="0" borderId="24" xfId="13" applyFont="1" applyBorder="1" applyAlignment="1">
      <alignment horizontal="center" vertical="center"/>
    </xf>
    <xf numFmtId="0" fontId="12" fillId="19" borderId="0" xfId="13" applyFill="1"/>
    <xf numFmtId="0" fontId="12" fillId="0" borderId="2" xfId="13" applyBorder="1" applyAlignment="1">
      <alignment vertical="center" wrapText="1"/>
    </xf>
    <xf numFmtId="0" fontId="12" fillId="19" borderId="0" xfId="13" applyFill="1" applyAlignment="1">
      <alignment vertical="center"/>
    </xf>
    <xf numFmtId="0" fontId="12" fillId="0" borderId="2" xfId="13" applyBorder="1" applyAlignment="1">
      <alignment vertical="center"/>
    </xf>
    <xf numFmtId="0" fontId="12" fillId="0" borderId="14" xfId="13" applyBorder="1" applyAlignment="1">
      <alignment vertical="center"/>
    </xf>
    <xf numFmtId="0" fontId="12" fillId="0" borderId="12" xfId="13" applyBorder="1" applyAlignment="1">
      <alignment vertical="center"/>
    </xf>
    <xf numFmtId="0" fontId="12" fillId="0" borderId="4" xfId="13" applyBorder="1" applyAlignment="1">
      <alignment vertical="center"/>
    </xf>
    <xf numFmtId="0" fontId="194" fillId="19" borderId="0" xfId="10" applyFont="1" applyFill="1" applyAlignment="1">
      <alignment vertical="top"/>
    </xf>
    <xf numFmtId="0" fontId="106" fillId="19" borderId="0" xfId="10" applyFont="1" applyFill="1" applyAlignment="1">
      <alignment vertical="top" wrapText="1"/>
    </xf>
    <xf numFmtId="0" fontId="12" fillId="19" borderId="0" xfId="10" applyFill="1" applyAlignment="1">
      <alignment horizontal="center" vertical="top"/>
    </xf>
    <xf numFmtId="0" fontId="12" fillId="19" borderId="0" xfId="10" applyFill="1" applyAlignment="1">
      <alignment vertical="top"/>
    </xf>
    <xf numFmtId="0" fontId="195" fillId="30" borderId="11" xfId="10" applyFont="1" applyFill="1" applyBorder="1" applyAlignment="1">
      <alignment horizontal="center" vertical="top"/>
    </xf>
    <xf numFmtId="0" fontId="195" fillId="30" borderId="87" xfId="10" applyFont="1" applyFill="1" applyBorder="1" applyAlignment="1">
      <alignment horizontal="center" vertical="top" wrapText="1"/>
    </xf>
    <xf numFmtId="0" fontId="195" fillId="30" borderId="103" xfId="10" applyFont="1" applyFill="1" applyBorder="1" applyAlignment="1">
      <alignment horizontal="center" vertical="top" wrapText="1"/>
    </xf>
    <xf numFmtId="0" fontId="195" fillId="19" borderId="0" xfId="10" applyFont="1" applyFill="1" applyAlignment="1">
      <alignment horizontal="center" vertical="top" wrapText="1"/>
    </xf>
    <xf numFmtId="164" fontId="199" fillId="0" borderId="0" xfId="11" applyFont="1" applyFill="1" applyBorder="1" applyAlignment="1">
      <alignment horizontal="center" vertical="center"/>
    </xf>
    <xf numFmtId="0" fontId="23" fillId="30" borderId="17" xfId="10" quotePrefix="1" applyFont="1" applyFill="1" applyBorder="1" applyAlignment="1">
      <alignment horizontal="center" vertical="center"/>
    </xf>
    <xf numFmtId="0" fontId="23" fillId="19" borderId="0" xfId="10" applyFont="1" applyFill="1" applyAlignment="1">
      <alignment horizontal="center" vertical="center"/>
    </xf>
    <xf numFmtId="0" fontId="197" fillId="19" borderId="0" xfId="10" applyFont="1" applyFill="1" applyAlignment="1">
      <alignment vertical="top"/>
    </xf>
    <xf numFmtId="49" fontId="174" fillId="0" borderId="111" xfId="10" applyNumberFormat="1" applyFont="1" applyBorder="1" applyAlignment="1">
      <alignment horizontal="center" vertical="top"/>
    </xf>
    <xf numFmtId="0" fontId="174" fillId="19" borderId="0" xfId="10" applyFont="1" applyFill="1" applyAlignment="1">
      <alignment horizontal="center" vertical="top"/>
    </xf>
    <xf numFmtId="0" fontId="174" fillId="19" borderId="0" xfId="10" applyFont="1" applyFill="1" applyAlignment="1">
      <alignment vertical="top"/>
    </xf>
    <xf numFmtId="164" fontId="197" fillId="19" borderId="0" xfId="11" applyFont="1" applyFill="1" applyBorder="1" applyAlignment="1">
      <alignment horizontal="center" vertical="top"/>
    </xf>
    <xf numFmtId="164" fontId="197" fillId="19" borderId="0" xfId="11" applyFont="1" applyFill="1" applyBorder="1" applyAlignment="1">
      <alignment vertical="top"/>
    </xf>
    <xf numFmtId="0" fontId="205" fillId="0" borderId="22" xfId="10" applyFont="1" applyBorder="1" applyAlignment="1">
      <alignment vertical="top" wrapText="1"/>
    </xf>
    <xf numFmtId="0" fontId="205" fillId="0" borderId="22" xfId="10" applyFont="1" applyBorder="1" applyAlignment="1">
      <alignment horizontal="center" vertical="top" wrapText="1"/>
    </xf>
    <xf numFmtId="164" fontId="173" fillId="20" borderId="16" xfId="11" applyFont="1" applyFill="1" applyBorder="1" applyAlignment="1">
      <alignment horizontal="center" vertical="center"/>
    </xf>
    <xf numFmtId="164" fontId="199" fillId="19" borderId="0" xfId="11" applyFont="1" applyFill="1" applyBorder="1" applyAlignment="1">
      <alignment horizontal="center" vertical="top"/>
    </xf>
    <xf numFmtId="164" fontId="199" fillId="0" borderId="18" xfId="11" applyFont="1" applyFill="1" applyBorder="1" applyAlignment="1">
      <alignment vertical="top"/>
    </xf>
    <xf numFmtId="49" fontId="201" fillId="0" borderId="21" xfId="10" applyNumberFormat="1" applyFont="1" applyBorder="1" applyAlignment="1">
      <alignment horizontal="center" vertical="top"/>
    </xf>
    <xf numFmtId="0" fontId="205" fillId="0" borderId="28" xfId="10" applyFont="1" applyBorder="1" applyAlignment="1">
      <alignment vertical="top" wrapText="1"/>
    </xf>
    <xf numFmtId="0" fontId="205" fillId="0" borderId="28" xfId="10" applyFont="1" applyBorder="1" applyAlignment="1">
      <alignment horizontal="center" vertical="top" wrapText="1"/>
    </xf>
    <xf numFmtId="164" fontId="199" fillId="0" borderId="16" xfId="11" applyFont="1" applyBorder="1" applyAlignment="1">
      <alignment vertical="top"/>
    </xf>
    <xf numFmtId="164" fontId="199" fillId="19" borderId="0" xfId="11" applyFont="1" applyFill="1" applyBorder="1" applyAlignment="1">
      <alignment vertical="top"/>
    </xf>
    <xf numFmtId="175" fontId="199" fillId="19" borderId="0" xfId="11" applyNumberFormat="1" applyFont="1" applyFill="1" applyBorder="1" applyAlignment="1">
      <alignment horizontal="center" vertical="top"/>
    </xf>
    <xf numFmtId="0" fontId="208" fillId="0" borderId="22" xfId="10" applyFont="1" applyBorder="1" applyAlignment="1">
      <alignment horizontal="center" vertical="top" wrapText="1"/>
    </xf>
    <xf numFmtId="0" fontId="108" fillId="0" borderId="16" xfId="13" applyFont="1" applyBorder="1" applyAlignment="1">
      <alignment vertical="top" wrapText="1"/>
    </xf>
    <xf numFmtId="0" fontId="108" fillId="19" borderId="0" xfId="13" applyFont="1" applyFill="1" applyAlignment="1">
      <alignment vertical="top" wrapText="1"/>
    </xf>
    <xf numFmtId="0" fontId="108" fillId="19" borderId="19" xfId="13" applyFont="1" applyFill="1" applyBorder="1" applyAlignment="1">
      <alignment vertical="top" wrapText="1"/>
    </xf>
    <xf numFmtId="0" fontId="14" fillId="0" borderId="0" xfId="0" quotePrefix="1" applyFont="1" applyAlignment="1">
      <alignment horizontal="left"/>
    </xf>
    <xf numFmtId="0" fontId="12" fillId="0" borderId="0" xfId="0" applyFont="1" applyAlignment="1">
      <alignment vertical="center"/>
    </xf>
    <xf numFmtId="0" fontId="35" fillId="0" borderId="0" xfId="13" applyFont="1" applyAlignment="1">
      <alignment vertical="top"/>
    </xf>
    <xf numFmtId="0" fontId="35" fillId="0" borderId="0" xfId="13" applyFont="1"/>
    <xf numFmtId="0" fontId="209" fillId="0" borderId="0" xfId="13" applyFont="1" applyAlignment="1">
      <alignment vertical="top"/>
    </xf>
    <xf numFmtId="0" fontId="28" fillId="0" borderId="0" xfId="13" applyFont="1" applyAlignment="1">
      <alignment vertical="top"/>
    </xf>
    <xf numFmtId="0" fontId="35" fillId="0" borderId="0" xfId="13" applyFont="1" applyAlignment="1">
      <alignment vertical="center"/>
    </xf>
    <xf numFmtId="0" fontId="28" fillId="0" borderId="0" xfId="13" applyFont="1"/>
    <xf numFmtId="0" fontId="28" fillId="0" borderId="0" xfId="13" applyFont="1" applyAlignment="1">
      <alignment vertical="center"/>
    </xf>
    <xf numFmtId="0" fontId="28" fillId="0" borderId="0" xfId="13" applyFont="1" applyAlignment="1">
      <alignment horizontal="left" vertical="center"/>
    </xf>
    <xf numFmtId="0" fontId="209" fillId="0" borderId="0" xfId="13" applyFont="1"/>
    <xf numFmtId="0" fontId="35" fillId="0" borderId="0" xfId="13" applyFont="1" applyAlignment="1">
      <alignment horizontal="left" vertical="top" wrapText="1"/>
    </xf>
    <xf numFmtId="0" fontId="35" fillId="0" borderId="0" xfId="13" applyFont="1" applyAlignment="1">
      <alignment horizontal="center" vertical="top"/>
    </xf>
    <xf numFmtId="0" fontId="35" fillId="0" borderId="0" xfId="13" applyFont="1" applyAlignment="1">
      <alignment horizontal="justify"/>
    </xf>
    <xf numFmtId="0" fontId="35" fillId="0" borderId="0" xfId="13" applyFont="1" applyAlignment="1">
      <alignment horizontal="justify" vertical="top"/>
    </xf>
    <xf numFmtId="0" fontId="35" fillId="0" borderId="0" xfId="13" applyFont="1" applyAlignment="1">
      <alignment horizontal="center"/>
    </xf>
    <xf numFmtId="0" fontId="35" fillId="0" borderId="0" xfId="13" applyFont="1" applyAlignment="1">
      <alignment horizontal="right" vertical="top"/>
    </xf>
    <xf numFmtId="0" fontId="35" fillId="0" borderId="0" xfId="13" applyFont="1" applyAlignment="1">
      <alignment horizontal="left" vertical="top"/>
    </xf>
    <xf numFmtId="0" fontId="35" fillId="0" borderId="0" xfId="13" applyFont="1" applyAlignment="1">
      <alignment horizontal="center" vertical="center"/>
    </xf>
    <xf numFmtId="0" fontId="28" fillId="0" borderId="0" xfId="13" applyFont="1" applyAlignment="1">
      <alignment horizontal="justify"/>
    </xf>
    <xf numFmtId="0" fontId="35" fillId="0" borderId="0" xfId="13" quotePrefix="1" applyFont="1" applyAlignment="1">
      <alignment horizontal="justify" vertical="center"/>
    </xf>
    <xf numFmtId="0" fontId="28" fillId="0" borderId="0" xfId="13" applyFont="1" applyAlignment="1">
      <alignment horizontal="left" indent="8"/>
    </xf>
    <xf numFmtId="0" fontId="10" fillId="0" borderId="0" xfId="17"/>
    <xf numFmtId="0" fontId="10" fillId="0" borderId="19" xfId="17" applyBorder="1" applyAlignment="1">
      <alignment horizontal="center"/>
    </xf>
    <xf numFmtId="0" fontId="10" fillId="0" borderId="22" xfId="17" applyBorder="1" applyAlignment="1">
      <alignment horizontal="center"/>
    </xf>
    <xf numFmtId="0" fontId="211" fillId="0" borderId="0" xfId="17" applyFont="1"/>
    <xf numFmtId="0" fontId="10" fillId="0" borderId="118" xfId="17" applyBorder="1"/>
    <xf numFmtId="0" fontId="10" fillId="0" borderId="119" xfId="17" applyBorder="1"/>
    <xf numFmtId="0" fontId="10" fillId="0" borderId="0" xfId="17" applyAlignment="1">
      <alignment horizontal="center"/>
    </xf>
    <xf numFmtId="49" fontId="12" fillId="0" borderId="0" xfId="13" applyNumberFormat="1"/>
    <xf numFmtId="49" fontId="22" fillId="0" borderId="0" xfId="13" applyNumberFormat="1" applyFont="1" applyAlignment="1">
      <alignment horizontal="left" vertical="top"/>
    </xf>
    <xf numFmtId="49" fontId="12" fillId="0" borderId="0" xfId="13" applyNumberFormat="1" applyAlignment="1">
      <alignment horizontal="center"/>
    </xf>
    <xf numFmtId="49" fontId="12" fillId="0" borderId="0" xfId="13" applyNumberFormat="1" applyAlignment="1">
      <alignment horizontal="center" vertical="top"/>
    </xf>
    <xf numFmtId="0" fontId="22" fillId="0" borderId="0" xfId="13" applyFont="1" applyAlignment="1">
      <alignment vertical="top"/>
    </xf>
    <xf numFmtId="49" fontId="29" fillId="0" borderId="0" xfId="13" applyNumberFormat="1" applyFont="1" applyAlignment="1">
      <alignment vertical="top"/>
    </xf>
    <xf numFmtId="49" fontId="12" fillId="0" borderId="0" xfId="13" applyNumberFormat="1" applyAlignment="1">
      <alignment vertical="center"/>
    </xf>
    <xf numFmtId="0" fontId="35" fillId="0" borderId="6" xfId="13" applyFont="1" applyBorder="1" applyAlignment="1">
      <alignment vertical="center"/>
    </xf>
    <xf numFmtId="0" fontId="105" fillId="0" borderId="0" xfId="13" applyFont="1" applyAlignment="1">
      <alignment horizontal="left" vertical="center" wrapText="1"/>
    </xf>
    <xf numFmtId="0" fontId="136" fillId="31" borderId="0" xfId="0" applyFont="1" applyFill="1"/>
    <xf numFmtId="0" fontId="0" fillId="31" borderId="0" xfId="0" applyFill="1"/>
    <xf numFmtId="168" fontId="12" fillId="27" borderId="18" xfId="0" applyNumberFormat="1" applyFont="1" applyFill="1" applyBorder="1" applyAlignment="1" applyProtection="1">
      <alignment horizontal="left" vertical="center" wrapText="1"/>
      <protection locked="0"/>
    </xf>
    <xf numFmtId="0" fontId="12" fillId="27" borderId="18" xfId="0" applyFont="1" applyFill="1" applyBorder="1" applyAlignment="1" applyProtection="1">
      <alignment horizontal="left" vertical="center" wrapText="1"/>
      <protection locked="0"/>
    </xf>
    <xf numFmtId="0" fontId="108" fillId="0" borderId="18" xfId="0" applyFont="1" applyBorder="1" applyAlignment="1">
      <alignment vertical="center" wrapText="1"/>
    </xf>
    <xf numFmtId="171" fontId="12" fillId="27" borderId="18" xfId="0" applyNumberFormat="1" applyFont="1" applyFill="1" applyBorder="1" applyAlignment="1" applyProtection="1">
      <alignment horizontal="left" vertical="center" wrapText="1"/>
      <protection locked="0"/>
    </xf>
    <xf numFmtId="0" fontId="18" fillId="27" borderId="59" xfId="0" applyFont="1" applyFill="1" applyBorder="1" applyAlignment="1" applyProtection="1">
      <alignment horizontal="left" vertical="center" wrapText="1"/>
      <protection locked="0"/>
    </xf>
    <xf numFmtId="0" fontId="18" fillId="0" borderId="59" xfId="0" applyFont="1" applyBorder="1" applyAlignment="1">
      <alignment vertical="center" wrapText="1"/>
    </xf>
    <xf numFmtId="20" fontId="12" fillId="27" borderId="37" xfId="0" applyNumberFormat="1" applyFont="1" applyFill="1" applyBorder="1" applyAlignment="1" applyProtection="1">
      <alignment horizontal="left" vertical="center" wrapText="1"/>
      <protection locked="0"/>
    </xf>
    <xf numFmtId="0" fontId="12" fillId="0" borderId="14" xfId="0" applyFont="1" applyBorder="1" applyAlignment="1">
      <alignment vertical="center" wrapText="1"/>
    </xf>
    <xf numFmtId="0" fontId="12" fillId="20" borderId="60" xfId="0" applyFont="1" applyFill="1" applyBorder="1" applyAlignment="1" applyProtection="1">
      <alignment horizontal="left" vertical="center" wrapText="1"/>
      <protection locked="0"/>
    </xf>
    <xf numFmtId="0" fontId="12" fillId="0" borderId="60" xfId="0" applyFont="1" applyBorder="1" applyAlignment="1">
      <alignment vertical="center" wrapText="1"/>
    </xf>
    <xf numFmtId="0" fontId="12" fillId="20" borderId="40" xfId="0" applyFont="1" applyFill="1" applyBorder="1" applyAlignment="1" applyProtection="1">
      <alignment horizontal="left" vertical="center" wrapText="1"/>
      <protection locked="0"/>
    </xf>
    <xf numFmtId="0" fontId="174" fillId="0" borderId="0" xfId="18" applyFont="1" applyAlignment="1">
      <alignment horizontal="left" vertical="top" wrapText="1"/>
    </xf>
    <xf numFmtId="0" fontId="211" fillId="0" borderId="0" xfId="18" applyFont="1" applyAlignment="1">
      <alignment horizontal="left" vertical="top" wrapText="1"/>
    </xf>
    <xf numFmtId="0" fontId="211" fillId="0" borderId="0" xfId="18" applyFont="1" applyAlignment="1">
      <alignment vertical="top" wrapText="1"/>
    </xf>
    <xf numFmtId="0" fontId="136" fillId="0" borderId="19" xfId="0" applyFont="1" applyBorder="1" applyAlignment="1">
      <alignment horizontal="left" vertical="top" wrapText="1"/>
    </xf>
    <xf numFmtId="0" fontId="133" fillId="0" borderId="28" xfId="0" applyFont="1" applyBorder="1" applyAlignment="1">
      <alignment horizontal="left" vertical="top" wrapText="1"/>
    </xf>
    <xf numFmtId="0" fontId="136" fillId="0" borderId="23" xfId="0" applyFont="1" applyBorder="1" applyAlignment="1">
      <alignment horizontal="left" vertical="top" wrapText="1"/>
    </xf>
    <xf numFmtId="0" fontId="136" fillId="0" borderId="34" xfId="0" applyFont="1" applyBorder="1" applyAlignment="1">
      <alignment horizontal="left" vertical="top" wrapText="1"/>
    </xf>
    <xf numFmtId="0" fontId="9" fillId="0" borderId="19" xfId="18" applyBorder="1" applyAlignment="1">
      <alignment horizontal="center" vertical="top"/>
    </xf>
    <xf numFmtId="0" fontId="213" fillId="0" borderId="0" xfId="13" applyFont="1" applyAlignment="1">
      <alignment vertical="top"/>
    </xf>
    <xf numFmtId="0" fontId="214" fillId="0" borderId="0" xfId="13" applyFont="1" applyAlignment="1">
      <alignment vertical="top"/>
    </xf>
    <xf numFmtId="0" fontId="214" fillId="0" borderId="0" xfId="13" applyFont="1" applyAlignment="1">
      <alignment horizontal="left" vertical="top"/>
    </xf>
    <xf numFmtId="0" fontId="211" fillId="0" borderId="0" xfId="18" applyFont="1" applyAlignment="1">
      <alignment vertical="top"/>
    </xf>
    <xf numFmtId="0" fontId="12" fillId="29" borderId="18" xfId="13" applyFill="1" applyBorder="1" applyAlignment="1">
      <alignment vertical="top" wrapText="1"/>
    </xf>
    <xf numFmtId="0" fontId="214" fillId="23" borderId="0" xfId="13" applyFont="1" applyFill="1" applyAlignment="1">
      <alignment horizontal="left" vertical="top"/>
    </xf>
    <xf numFmtId="0" fontId="12" fillId="29" borderId="30" xfId="13" applyFill="1" applyBorder="1" applyAlignment="1">
      <alignment vertical="top" wrapText="1"/>
    </xf>
    <xf numFmtId="0" fontId="12" fillId="29" borderId="30" xfId="13" applyFill="1" applyBorder="1" applyAlignment="1">
      <alignment horizontal="center" vertical="top" wrapText="1"/>
    </xf>
    <xf numFmtId="9" fontId="12" fillId="29" borderId="35" xfId="13" applyNumberFormat="1" applyFill="1" applyBorder="1" applyAlignment="1">
      <alignment horizontal="center" vertical="top" wrapText="1"/>
    </xf>
    <xf numFmtId="0" fontId="9" fillId="0" borderId="22" xfId="18" applyBorder="1" applyAlignment="1">
      <alignment horizontal="center" vertical="top"/>
    </xf>
    <xf numFmtId="0" fontId="174" fillId="0" borderId="0" xfId="18" applyFont="1" applyAlignment="1">
      <alignment vertical="top"/>
    </xf>
    <xf numFmtId="0" fontId="8" fillId="0" borderId="118" xfId="20" applyBorder="1" applyAlignment="1">
      <alignment vertical="top"/>
    </xf>
    <xf numFmtId="0" fontId="8" fillId="0" borderId="120" xfId="20" applyBorder="1" applyAlignment="1">
      <alignment vertical="top"/>
    </xf>
    <xf numFmtId="0" fontId="211" fillId="0" borderId="22" xfId="18" applyFont="1" applyBorder="1" applyAlignment="1">
      <alignment vertical="top" wrapText="1"/>
    </xf>
    <xf numFmtId="0" fontId="12" fillId="19" borderId="0" xfId="13" applyFill="1" applyAlignment="1">
      <alignment vertical="top"/>
    </xf>
    <xf numFmtId="0" fontId="46" fillId="19" borderId="0" xfId="13" applyFont="1" applyFill="1" applyAlignment="1" applyProtection="1">
      <alignment horizontal="left" vertical="top" wrapText="1"/>
      <protection locked="0"/>
    </xf>
    <xf numFmtId="0" fontId="22" fillId="19" borderId="0" xfId="13" applyFont="1" applyFill="1" applyAlignment="1">
      <alignment horizontal="left" vertical="top" wrapText="1"/>
    </xf>
    <xf numFmtId="0" fontId="216" fillId="19" borderId="0" xfId="13" applyFont="1" applyFill="1" applyAlignment="1">
      <alignment horizontal="center" vertical="top" wrapText="1"/>
    </xf>
    <xf numFmtId="0" fontId="131" fillId="19" borderId="0" xfId="13" applyFont="1" applyFill="1" applyAlignment="1">
      <alignment horizontal="left" vertical="top" wrapText="1"/>
    </xf>
    <xf numFmtId="0" fontId="14" fillId="19" borderId="0" xfId="13" applyFont="1" applyFill="1" applyAlignment="1">
      <alignment horizontal="left" vertical="top" wrapText="1"/>
    </xf>
    <xf numFmtId="0" fontId="112" fillId="19" borderId="0" xfId="13" applyFont="1" applyFill="1" applyAlignment="1">
      <alignment vertical="top"/>
    </xf>
    <xf numFmtId="0" fontId="174" fillId="0" borderId="32" xfId="17" applyFont="1" applyBorder="1" applyAlignment="1">
      <alignment horizontal="center" wrapText="1"/>
    </xf>
    <xf numFmtId="0" fontId="174" fillId="0" borderId="18" xfId="17" applyFont="1" applyBorder="1" applyAlignment="1">
      <alignment horizontal="center" wrapText="1"/>
    </xf>
    <xf numFmtId="0" fontId="174" fillId="0" borderId="31" xfId="17" applyFont="1" applyBorder="1"/>
    <xf numFmtId="0" fontId="174" fillId="0" borderId="18" xfId="17" applyFont="1" applyBorder="1"/>
    <xf numFmtId="0" fontId="174" fillId="0" borderId="30" xfId="17" applyFont="1" applyBorder="1"/>
    <xf numFmtId="0" fontId="174" fillId="0" borderId="122" xfId="17" applyFont="1" applyBorder="1"/>
    <xf numFmtId="0" fontId="174" fillId="0" borderId="123" xfId="17" applyFont="1" applyBorder="1"/>
    <xf numFmtId="0" fontId="174" fillId="0" borderId="32" xfId="18" applyFont="1" applyBorder="1" applyAlignment="1">
      <alignment horizontal="center" vertical="top" wrapText="1"/>
    </xf>
    <xf numFmtId="0" fontId="174" fillId="0" borderId="18" xfId="18" applyFont="1" applyBorder="1" applyAlignment="1">
      <alignment horizontal="center" vertical="top" wrapText="1"/>
    </xf>
    <xf numFmtId="0" fontId="174" fillId="0" borderId="31" xfId="18" applyFont="1" applyBorder="1" applyAlignment="1">
      <alignment vertical="top"/>
    </xf>
    <xf numFmtId="0" fontId="174" fillId="0" borderId="18" xfId="18" applyFont="1" applyBorder="1" applyAlignment="1">
      <alignment vertical="top"/>
    </xf>
    <xf numFmtId="0" fontId="174" fillId="0" borderId="30" xfId="18" applyFont="1" applyBorder="1" applyAlignment="1">
      <alignment vertical="top"/>
    </xf>
    <xf numFmtId="0" fontId="174" fillId="0" borderId="122" xfId="18" applyFont="1" applyBorder="1" applyAlignment="1">
      <alignment vertical="top"/>
    </xf>
    <xf numFmtId="0" fontId="174" fillId="0" borderId="123" xfId="18" applyFont="1" applyBorder="1" applyAlignment="1">
      <alignment vertical="top"/>
    </xf>
    <xf numFmtId="0" fontId="136" fillId="0" borderId="32" xfId="0" applyFont="1" applyBorder="1" applyAlignment="1">
      <alignment vertical="top" wrapText="1"/>
    </xf>
    <xf numFmtId="0" fontId="133" fillId="0" borderId="22" xfId="0" applyFont="1" applyBorder="1" applyAlignment="1">
      <alignment vertical="top"/>
    </xf>
    <xf numFmtId="0" fontId="152" fillId="0" borderId="28" xfId="0" applyFont="1" applyBorder="1" applyAlignment="1">
      <alignment vertical="top"/>
    </xf>
    <xf numFmtId="0" fontId="136" fillId="0" borderId="16" xfId="0" applyFont="1" applyBorder="1" applyAlignment="1">
      <alignment vertical="top" wrapText="1"/>
    </xf>
    <xf numFmtId="0" fontId="136" fillId="0" borderId="19" xfId="0" applyFont="1" applyBorder="1" applyAlignment="1">
      <alignment vertical="top" wrapText="1"/>
    </xf>
    <xf numFmtId="0" fontId="14" fillId="0" borderId="0" xfId="0" applyFont="1" applyAlignment="1">
      <alignment vertical="top"/>
    </xf>
    <xf numFmtId="0" fontId="0" fillId="0" borderId="0" xfId="0" applyAlignment="1">
      <alignment horizontal="center" vertical="top"/>
    </xf>
    <xf numFmtId="0" fontId="0" fillId="0" borderId="33" xfId="0" applyBorder="1" applyAlignment="1">
      <alignment vertical="top"/>
    </xf>
    <xf numFmtId="0" fontId="0" fillId="0" borderId="20" xfId="0" applyBorder="1" applyAlignment="1">
      <alignment vertical="top"/>
    </xf>
    <xf numFmtId="0" fontId="13" fillId="0" borderId="0" xfId="0" applyFont="1" applyAlignment="1">
      <alignment vertical="top"/>
    </xf>
    <xf numFmtId="0" fontId="133" fillId="0" borderId="35" xfId="0" applyFont="1" applyBorder="1" applyAlignment="1">
      <alignment vertical="top" wrapText="1"/>
    </xf>
    <xf numFmtId="0" fontId="136" fillId="0" borderId="23" xfId="0" applyFont="1" applyBorder="1" applyAlignment="1">
      <alignment vertical="top" wrapText="1"/>
    </xf>
    <xf numFmtId="0" fontId="133" fillId="0" borderId="16" xfId="0" applyFont="1" applyBorder="1" applyAlignment="1">
      <alignment vertical="top"/>
    </xf>
    <xf numFmtId="0" fontId="136" fillId="0" borderId="19" xfId="0" applyFont="1" applyBorder="1" applyAlignment="1">
      <alignment vertical="top"/>
    </xf>
    <xf numFmtId="0" fontId="155" fillId="0" borderId="0" xfId="0" applyFont="1" applyAlignment="1">
      <alignment horizontal="left" vertical="top"/>
    </xf>
    <xf numFmtId="0" fontId="133" fillId="0" borderId="17" xfId="0" applyFont="1" applyBorder="1" applyAlignment="1">
      <alignment vertical="top" wrapText="1"/>
    </xf>
    <xf numFmtId="0" fontId="14" fillId="0" borderId="33" xfId="0" applyFont="1" applyBorder="1" applyAlignment="1">
      <alignment vertical="top" wrapText="1"/>
    </xf>
    <xf numFmtId="0" fontId="14" fillId="0" borderId="16" xfId="0" applyFont="1" applyBorder="1" applyAlignment="1">
      <alignment vertical="top" wrapText="1"/>
    </xf>
    <xf numFmtId="0" fontId="14" fillId="0" borderId="35" xfId="0" applyFont="1" applyBorder="1" applyAlignment="1">
      <alignment vertical="top"/>
    </xf>
    <xf numFmtId="0" fontId="0" fillId="0" borderId="23" xfId="0" applyBorder="1" applyAlignment="1">
      <alignment vertical="top"/>
    </xf>
    <xf numFmtId="0" fontId="22" fillId="0" borderId="23" xfId="0" applyFont="1" applyBorder="1" applyAlignment="1">
      <alignment horizontal="left" vertical="top" wrapText="1"/>
    </xf>
    <xf numFmtId="0" fontId="29" fillId="0" borderId="23" xfId="0" applyFont="1" applyBorder="1" applyAlignment="1">
      <alignment horizontal="left" vertical="top" wrapText="1"/>
    </xf>
    <xf numFmtId="0" fontId="29" fillId="0" borderId="34" xfId="0" applyFont="1" applyBorder="1" applyAlignment="1">
      <alignment horizontal="left" vertical="top" wrapText="1"/>
    </xf>
    <xf numFmtId="0" fontId="29" fillId="0" borderId="19" xfId="0" applyFont="1" applyBorder="1" applyAlignment="1">
      <alignment horizontal="left" vertical="top" wrapText="1"/>
    </xf>
    <xf numFmtId="0" fontId="133" fillId="0" borderId="35" xfId="0" applyFont="1" applyBorder="1" applyAlignment="1">
      <alignment vertical="top"/>
    </xf>
    <xf numFmtId="0" fontId="136" fillId="0" borderId="23" xfId="0" applyFont="1" applyBorder="1" applyAlignment="1">
      <alignment vertical="top"/>
    </xf>
    <xf numFmtId="0" fontId="14" fillId="0" borderId="23" xfId="0" applyFont="1" applyBorder="1" applyAlignment="1">
      <alignment vertical="top"/>
    </xf>
    <xf numFmtId="0" fontId="21" fillId="0" borderId="34" xfId="0" applyFont="1" applyBorder="1" applyAlignment="1">
      <alignment vertical="top"/>
    </xf>
    <xf numFmtId="0" fontId="14" fillId="0" borderId="20" xfId="0" applyFont="1" applyBorder="1" applyAlignment="1">
      <alignment vertical="top" wrapText="1"/>
    </xf>
    <xf numFmtId="0" fontId="0" fillId="13" borderId="16" xfId="0" applyFill="1" applyBorder="1" applyAlignment="1">
      <alignment vertical="top"/>
    </xf>
    <xf numFmtId="0" fontId="14" fillId="13" borderId="16" xfId="0" applyFont="1" applyFill="1" applyBorder="1" applyAlignment="1">
      <alignment vertical="top" wrapText="1"/>
    </xf>
    <xf numFmtId="0" fontId="18" fillId="13" borderId="19" xfId="0" applyFont="1" applyFill="1" applyBorder="1" applyAlignment="1">
      <alignment horizontal="justify" vertical="top" wrapText="1"/>
    </xf>
    <xf numFmtId="0" fontId="14" fillId="13" borderId="16" xfId="0" applyFont="1" applyFill="1" applyBorder="1" applyAlignment="1">
      <alignment vertical="top"/>
    </xf>
    <xf numFmtId="0" fontId="14" fillId="13" borderId="0" xfId="0" applyFont="1" applyFill="1" applyAlignment="1">
      <alignment vertical="top"/>
    </xf>
    <xf numFmtId="0" fontId="18" fillId="13" borderId="0" xfId="0" applyFont="1" applyFill="1" applyAlignment="1">
      <alignment vertical="top"/>
    </xf>
    <xf numFmtId="0" fontId="18" fillId="13" borderId="19" xfId="0" applyFont="1" applyFill="1" applyBorder="1" applyAlignment="1">
      <alignment vertical="top"/>
    </xf>
    <xf numFmtId="0" fontId="21" fillId="13" borderId="0" xfId="0" applyFont="1" applyFill="1" applyAlignment="1">
      <alignment horizontal="left" vertical="top"/>
    </xf>
    <xf numFmtId="0" fontId="0" fillId="0" borderId="19" xfId="0" applyBorder="1" applyAlignment="1">
      <alignment vertical="top"/>
    </xf>
    <xf numFmtId="0" fontId="152" fillId="0" borderId="16" xfId="0" applyFont="1" applyBorder="1" applyAlignment="1">
      <alignment vertical="top"/>
    </xf>
    <xf numFmtId="0" fontId="157" fillId="0" borderId="16" xfId="0" applyFont="1" applyBorder="1" applyAlignment="1">
      <alignment vertical="top"/>
    </xf>
    <xf numFmtId="0" fontId="49" fillId="27" borderId="37" xfId="0" applyFont="1" applyFill="1" applyBorder="1" applyAlignment="1" applyProtection="1">
      <alignment horizontal="center" vertical="center"/>
      <protection locked="0"/>
    </xf>
    <xf numFmtId="0" fontId="12" fillId="0" borderId="18" xfId="13" applyBorder="1" applyAlignment="1">
      <alignment horizontal="left" vertical="top" wrapText="1"/>
    </xf>
    <xf numFmtId="0" fontId="108" fillId="27" borderId="18" xfId="13" applyFont="1" applyFill="1" applyBorder="1" applyAlignment="1">
      <alignment horizontal="left" vertical="top" wrapText="1"/>
    </xf>
    <xf numFmtId="0" fontId="12" fillId="27" borderId="18" xfId="13" applyFill="1" applyBorder="1" applyAlignment="1">
      <alignment horizontal="left" vertical="top" wrapText="1"/>
    </xf>
    <xf numFmtId="0" fontId="12" fillId="27" borderId="18" xfId="0" applyFont="1" applyFill="1" applyBorder="1" applyAlignment="1">
      <alignment horizontal="left" vertical="center"/>
    </xf>
    <xf numFmtId="0" fontId="12" fillId="27" borderId="18" xfId="13" applyFill="1" applyBorder="1" applyAlignment="1">
      <alignment horizontal="left" vertical="center"/>
    </xf>
    <xf numFmtId="0" fontId="12" fillId="27" borderId="59" xfId="0" applyFont="1" applyFill="1" applyBorder="1" applyAlignment="1">
      <alignment horizontal="left" vertical="center"/>
    </xf>
    <xf numFmtId="0" fontId="49" fillId="27" borderId="39" xfId="0" applyFont="1" applyFill="1" applyBorder="1" applyAlignment="1" applyProtection="1">
      <alignment horizontal="center" vertical="center"/>
      <protection locked="0"/>
    </xf>
    <xf numFmtId="0" fontId="12" fillId="27" borderId="60" xfId="0" applyFont="1" applyFill="1" applyBorder="1" applyAlignment="1">
      <alignment horizontal="left" vertical="center"/>
    </xf>
    <xf numFmtId="0" fontId="131" fillId="0" borderId="28" xfId="13" applyFont="1" applyBorder="1" applyAlignment="1">
      <alignment horizontal="right" vertical="center" wrapText="1"/>
    </xf>
    <xf numFmtId="0" fontId="131" fillId="27" borderId="28" xfId="13" applyFont="1" applyFill="1" applyBorder="1" applyAlignment="1">
      <alignment horizontal="center" vertical="center" wrapText="1"/>
    </xf>
    <xf numFmtId="0" fontId="12" fillId="27" borderId="30" xfId="13" applyFill="1" applyBorder="1" applyAlignment="1">
      <alignment horizontal="right" vertical="top"/>
    </xf>
    <xf numFmtId="0" fontId="21" fillId="0" borderId="18" xfId="13" applyFont="1" applyBorder="1" applyAlignment="1">
      <alignment vertical="top"/>
    </xf>
    <xf numFmtId="0" fontId="24" fillId="27" borderId="18" xfId="13" applyFont="1" applyFill="1" applyBorder="1" applyAlignment="1" applyProtection="1">
      <alignment horizontal="left" vertical="top" wrapText="1"/>
      <protection locked="0"/>
    </xf>
    <xf numFmtId="0" fontId="24" fillId="0" borderId="18" xfId="13" applyFont="1" applyBorder="1" applyAlignment="1" applyProtection="1">
      <alignment horizontal="left" vertical="top" wrapText="1"/>
      <protection locked="0"/>
    </xf>
    <xf numFmtId="0" fontId="24" fillId="27" borderId="28" xfId="13" applyFont="1" applyFill="1" applyBorder="1" applyAlignment="1" applyProtection="1">
      <alignment horizontal="left" vertical="top" wrapText="1"/>
      <protection locked="0"/>
    </xf>
    <xf numFmtId="0" fontId="24" fillId="19" borderId="0" xfId="13" applyFont="1" applyFill="1" applyAlignment="1" applyProtection="1">
      <alignment horizontal="left" vertical="top" wrapText="1"/>
      <protection locked="0"/>
    </xf>
    <xf numFmtId="0" fontId="12" fillId="19" borderId="0" xfId="13" applyFill="1" applyAlignment="1">
      <alignment horizontal="left" vertical="top" wrapText="1"/>
    </xf>
    <xf numFmtId="0" fontId="24" fillId="27" borderId="18" xfId="13" applyFont="1" applyFill="1" applyBorder="1" applyAlignment="1">
      <alignment horizontal="left" vertical="top" wrapText="1"/>
    </xf>
    <xf numFmtId="0" fontId="21" fillId="19" borderId="0" xfId="13" applyFont="1" applyFill="1" applyAlignment="1">
      <alignment horizontal="left" vertical="top" wrapText="1"/>
    </xf>
    <xf numFmtId="167" fontId="12" fillId="27" borderId="32" xfId="3" applyFont="1" applyFill="1" applyBorder="1" applyAlignment="1">
      <alignment horizontal="left" vertical="top" wrapText="1"/>
    </xf>
    <xf numFmtId="0" fontId="110" fillId="18" borderId="0" xfId="13" applyFont="1" applyFill="1" applyAlignment="1">
      <alignment vertical="top" wrapText="1"/>
    </xf>
    <xf numFmtId="0" fontId="110" fillId="19" borderId="0" xfId="13" applyFont="1" applyFill="1" applyAlignment="1">
      <alignment vertical="top" wrapText="1"/>
    </xf>
    <xf numFmtId="0" fontId="12" fillId="27" borderId="32" xfId="13" applyFill="1" applyBorder="1" applyAlignment="1">
      <alignment horizontal="right" vertical="top" wrapText="1"/>
    </xf>
    <xf numFmtId="0" fontId="12" fillId="27" borderId="30" xfId="13" applyFill="1" applyBorder="1" applyAlignment="1">
      <alignment vertical="top" wrapText="1"/>
    </xf>
    <xf numFmtId="0" fontId="110" fillId="18" borderId="23" xfId="13" applyFont="1" applyFill="1" applyBorder="1" applyAlignment="1">
      <alignment vertical="top" wrapText="1"/>
    </xf>
    <xf numFmtId="0" fontId="110" fillId="19" borderId="23" xfId="13" applyFont="1" applyFill="1" applyBorder="1" applyAlignment="1">
      <alignment vertical="top" wrapText="1"/>
    </xf>
    <xf numFmtId="0" fontId="110" fillId="18" borderId="0" xfId="13" applyFont="1" applyFill="1" applyAlignment="1">
      <alignment horizontal="right" vertical="top" wrapText="1"/>
    </xf>
    <xf numFmtId="0" fontId="110" fillId="18" borderId="121" xfId="13" applyFont="1" applyFill="1" applyBorder="1" applyAlignment="1">
      <alignment horizontal="right" vertical="top" wrapText="1"/>
    </xf>
    <xf numFmtId="9" fontId="12" fillId="27" borderId="18" xfId="14" applyFont="1" applyFill="1" applyBorder="1" applyAlignment="1">
      <alignment horizontal="center" vertical="center" wrapText="1"/>
    </xf>
    <xf numFmtId="9" fontId="12" fillId="27" borderId="27" xfId="14" applyFont="1" applyFill="1" applyBorder="1" applyAlignment="1">
      <alignment horizontal="center" vertical="center" wrapText="1"/>
    </xf>
    <xf numFmtId="0" fontId="215" fillId="0" borderId="0" xfId="13" applyFont="1" applyAlignment="1">
      <alignment horizontal="left" vertical="top"/>
    </xf>
    <xf numFmtId="0" fontId="174" fillId="0" borderId="33" xfId="0" applyFont="1" applyBorder="1"/>
    <xf numFmtId="0" fontId="174" fillId="0" borderId="0" xfId="0" applyFont="1"/>
    <xf numFmtId="49" fontId="0" fillId="0" borderId="0" xfId="0" applyNumberFormat="1"/>
    <xf numFmtId="0" fontId="12" fillId="27" borderId="30" xfId="0" applyFont="1" applyFill="1" applyBorder="1" applyAlignment="1" applyProtection="1">
      <alignment vertical="center"/>
      <protection locked="0"/>
    </xf>
    <xf numFmtId="0" fontId="12" fillId="27" borderId="47" xfId="0" applyFont="1" applyFill="1" applyBorder="1" applyAlignment="1" applyProtection="1">
      <alignment vertical="center"/>
      <protection locked="0"/>
    </xf>
    <xf numFmtId="0" fontId="12" fillId="0" borderId="0" xfId="13" applyAlignment="1">
      <alignment horizontal="justify"/>
    </xf>
    <xf numFmtId="0" fontId="136" fillId="0" borderId="0" xfId="0" applyFont="1" applyAlignment="1">
      <alignment horizontal="center"/>
    </xf>
    <xf numFmtId="0" fontId="157" fillId="0" borderId="0" xfId="13" applyFont="1" applyAlignment="1">
      <alignment horizontal="left" vertical="top" wrapText="1"/>
    </xf>
    <xf numFmtId="0" fontId="35" fillId="19" borderId="0" xfId="13" applyFont="1" applyFill="1" applyAlignment="1">
      <alignment horizontal="left" vertical="top" wrapText="1"/>
    </xf>
    <xf numFmtId="0" fontId="35" fillId="19" borderId="0" xfId="13" applyFont="1" applyFill="1" applyAlignment="1">
      <alignment horizontal="center" vertical="top" wrapText="1"/>
    </xf>
    <xf numFmtId="0" fontId="35" fillId="19" borderId="0" xfId="13" applyFont="1" applyFill="1" applyAlignment="1">
      <alignment vertical="top" wrapText="1"/>
    </xf>
    <xf numFmtId="0" fontId="39" fillId="19" borderId="0" xfId="0" applyFont="1" applyFill="1" applyAlignment="1">
      <alignment horizontal="left" vertical="center" wrapText="1"/>
    </xf>
    <xf numFmtId="0" fontId="35" fillId="19" borderId="0" xfId="0" applyFont="1" applyFill="1" applyAlignment="1">
      <alignment horizontal="left" vertical="center" wrapText="1"/>
    </xf>
    <xf numFmtId="0" fontId="41" fillId="19" borderId="0" xfId="0" applyFont="1" applyFill="1" applyAlignment="1" applyProtection="1">
      <alignment horizontal="center" vertical="top" wrapText="1"/>
      <protection locked="0"/>
    </xf>
    <xf numFmtId="0" fontId="57" fillId="32" borderId="0" xfId="13" applyFont="1" applyFill="1" applyAlignment="1" applyProtection="1">
      <alignment horizontal="left" vertical="top" wrapText="1"/>
      <protection locked="0"/>
    </xf>
    <xf numFmtId="0" fontId="12" fillId="0" borderId="0" xfId="13" applyAlignment="1">
      <alignment horizontal="right"/>
    </xf>
    <xf numFmtId="0" fontId="21" fillId="0" borderId="0" xfId="13" applyFont="1" applyAlignment="1">
      <alignment vertical="center"/>
    </xf>
    <xf numFmtId="0" fontId="136" fillId="0" borderId="0" xfId="13" applyFont="1" applyAlignment="1">
      <alignment horizontal="left" vertical="top"/>
    </xf>
    <xf numFmtId="0" fontId="136" fillId="0" borderId="0" xfId="13" applyFont="1" applyAlignment="1">
      <alignment vertical="top"/>
    </xf>
    <xf numFmtId="0" fontId="136" fillId="0" borderId="0" xfId="13" applyFont="1" applyAlignment="1">
      <alignment horizontal="right"/>
    </xf>
    <xf numFmtId="0" fontId="136" fillId="0" borderId="0" xfId="13" applyFont="1" applyAlignment="1">
      <alignment horizontal="left" vertical="top" wrapText="1"/>
    </xf>
    <xf numFmtId="0" fontId="136" fillId="0" borderId="30" xfId="13" applyFont="1" applyBorder="1" applyAlignment="1">
      <alignment horizontal="left" vertical="top"/>
    </xf>
    <xf numFmtId="0" fontId="136" fillId="0" borderId="32" xfId="13" applyFont="1" applyBorder="1" applyAlignment="1">
      <alignment horizontal="left" vertical="top"/>
    </xf>
    <xf numFmtId="0" fontId="136" fillId="0" borderId="35" xfId="13" applyFont="1" applyBorder="1" applyAlignment="1">
      <alignment horizontal="left" vertical="top" wrapText="1"/>
    </xf>
    <xf numFmtId="0" fontId="136" fillId="0" borderId="30" xfId="13" applyFont="1" applyBorder="1" applyAlignment="1">
      <alignment vertical="top"/>
    </xf>
    <xf numFmtId="0" fontId="136" fillId="0" borderId="32" xfId="13" applyFont="1" applyBorder="1" applyAlignment="1">
      <alignment vertical="top"/>
    </xf>
    <xf numFmtId="0" fontId="136" fillId="0" borderId="32" xfId="13" applyFont="1" applyBorder="1" applyAlignment="1">
      <alignment wrapText="1"/>
    </xf>
    <xf numFmtId="0" fontId="136" fillId="0" borderId="18" xfId="13" applyFont="1" applyBorder="1" applyAlignment="1">
      <alignment horizontal="left" vertical="top" wrapText="1"/>
    </xf>
    <xf numFmtId="0" fontId="136" fillId="0" borderId="27" xfId="13" quotePrefix="1" applyFont="1" applyBorder="1" applyAlignment="1">
      <alignment horizontal="left" vertical="top"/>
    </xf>
    <xf numFmtId="0" fontId="136" fillId="0" borderId="34" xfId="13" applyFont="1" applyBorder="1" applyAlignment="1">
      <alignment vertical="top"/>
    </xf>
    <xf numFmtId="0" fontId="136" fillId="0" borderId="23" xfId="13" applyFont="1" applyBorder="1" applyAlignment="1">
      <alignment vertical="top" wrapText="1"/>
    </xf>
    <xf numFmtId="0" fontId="136" fillId="0" borderId="18" xfId="13" applyFont="1" applyBorder="1" applyAlignment="1">
      <alignment horizontal="left" vertical="top"/>
    </xf>
    <xf numFmtId="0" fontId="136" fillId="0" borderId="22" xfId="13" applyFont="1" applyBorder="1" applyAlignment="1">
      <alignment horizontal="left" vertical="top"/>
    </xf>
    <xf numFmtId="0" fontId="136" fillId="0" borderId="16" xfId="13" applyFont="1" applyBorder="1" applyAlignment="1">
      <alignment vertical="top"/>
    </xf>
    <xf numFmtId="0" fontId="136" fillId="0" borderId="19" xfId="13" applyFont="1" applyBorder="1" applyAlignment="1">
      <alignment vertical="top"/>
    </xf>
    <xf numFmtId="0" fontId="136" fillId="0" borderId="0" xfId="13" applyFont="1" applyAlignment="1">
      <alignment vertical="top" wrapText="1"/>
    </xf>
    <xf numFmtId="0" fontId="136" fillId="0" borderId="28" xfId="13" applyFont="1" applyBorder="1" applyAlignment="1">
      <alignment horizontal="left" vertical="top"/>
    </xf>
    <xf numFmtId="0" fontId="136" fillId="0" borderId="17" xfId="13" applyFont="1" applyBorder="1" applyAlignment="1">
      <alignment vertical="top"/>
    </xf>
    <xf numFmtId="0" fontId="136" fillId="0" borderId="20" xfId="13" applyFont="1" applyBorder="1" applyAlignment="1">
      <alignment vertical="top"/>
    </xf>
    <xf numFmtId="0" fontId="136" fillId="0" borderId="33" xfId="13" applyFont="1" applyBorder="1" applyAlignment="1">
      <alignment vertical="top" wrapText="1"/>
    </xf>
    <xf numFmtId="0" fontId="136" fillId="0" borderId="27" xfId="13" applyFont="1" applyBorder="1" applyAlignment="1">
      <alignment vertical="top" wrapText="1"/>
    </xf>
    <xf numFmtId="0" fontId="136" fillId="0" borderId="28" xfId="13" applyFont="1" applyBorder="1" applyAlignment="1">
      <alignment vertical="top" wrapText="1"/>
    </xf>
    <xf numFmtId="0" fontId="136" fillId="0" borderId="32" xfId="13" applyFont="1" applyBorder="1" applyAlignment="1">
      <alignment vertical="top" wrapText="1"/>
    </xf>
    <xf numFmtId="0" fontId="136" fillId="0" borderId="22" xfId="13" applyFont="1" applyBorder="1" applyAlignment="1">
      <alignment vertical="top" wrapText="1"/>
    </xf>
    <xf numFmtId="0" fontId="136" fillId="0" borderId="35" xfId="13" applyFont="1" applyBorder="1" applyAlignment="1">
      <alignment horizontal="left" vertical="top"/>
    </xf>
    <xf numFmtId="0" fontId="136" fillId="23" borderId="35" xfId="13" applyFont="1" applyFill="1" applyBorder="1" applyAlignment="1">
      <alignment vertical="top"/>
    </xf>
    <xf numFmtId="0" fontId="136" fillId="23" borderId="18" xfId="13" applyFont="1" applyFill="1" applyBorder="1" applyAlignment="1">
      <alignment horizontal="right" vertical="top"/>
    </xf>
    <xf numFmtId="0" fontId="18" fillId="27" borderId="30" xfId="0" applyFont="1" applyFill="1" applyBorder="1" applyProtection="1">
      <protection locked="0"/>
    </xf>
    <xf numFmtId="0" fontId="18" fillId="27" borderId="31" xfId="0" applyFont="1" applyFill="1" applyBorder="1" applyProtection="1">
      <protection locked="0"/>
    </xf>
    <xf numFmtId="0" fontId="18" fillId="27" borderId="47" xfId="0" applyFont="1" applyFill="1" applyBorder="1" applyProtection="1">
      <protection locked="0"/>
    </xf>
    <xf numFmtId="0" fontId="110" fillId="18" borderId="85" xfId="0" applyFont="1" applyFill="1" applyBorder="1" applyAlignment="1">
      <alignment horizontal="center" vertical="top" wrapText="1"/>
    </xf>
    <xf numFmtId="0" fontId="126" fillId="19" borderId="0" xfId="0" applyFont="1" applyFill="1" applyAlignment="1">
      <alignment horizontal="left" vertical="top" wrapText="1"/>
    </xf>
    <xf numFmtId="0" fontId="12" fillId="19" borderId="0" xfId="0" applyFont="1" applyFill="1" applyAlignment="1">
      <alignment vertical="top" wrapText="1"/>
    </xf>
    <xf numFmtId="0" fontId="110" fillId="18" borderId="124" xfId="0" applyFont="1" applyFill="1" applyBorder="1" applyAlignment="1">
      <alignment horizontal="center" vertical="top" wrapText="1"/>
    </xf>
    <xf numFmtId="0" fontId="151" fillId="0" borderId="0" xfId="0" applyFont="1"/>
    <xf numFmtId="0" fontId="133" fillId="0" borderId="0" xfId="0" applyFont="1"/>
    <xf numFmtId="0" fontId="154" fillId="0" borderId="0" xfId="13" applyFont="1" applyAlignment="1">
      <alignment vertical="center"/>
    </xf>
    <xf numFmtId="0" fontId="136" fillId="0" borderId="0" xfId="13" applyFont="1" applyAlignment="1">
      <alignment horizontal="left" vertical="center"/>
    </xf>
    <xf numFmtId="0" fontId="136" fillId="0" borderId="0" xfId="0" applyFont="1" applyAlignment="1">
      <alignment horizontal="center" vertical="center"/>
    </xf>
    <xf numFmtId="0" fontId="155" fillId="0" borderId="18" xfId="0" applyFont="1" applyBorder="1" applyAlignment="1">
      <alignment horizontal="center" vertical="center"/>
    </xf>
    <xf numFmtId="0" fontId="136" fillId="0" borderId="18" xfId="0" applyFont="1" applyBorder="1" applyAlignment="1">
      <alignment horizontal="center" vertical="center" wrapText="1"/>
    </xf>
    <xf numFmtId="49" fontId="136" fillId="0" borderId="0" xfId="13" applyNumberFormat="1" applyFont="1" applyAlignment="1">
      <alignment horizontal="center"/>
    </xf>
    <xf numFmtId="49" fontId="136" fillId="0" borderId="0" xfId="13" applyNumberFormat="1" applyFont="1" applyAlignment="1">
      <alignment horizontal="center" vertical="top"/>
    </xf>
    <xf numFmtId="0" fontId="157" fillId="0" borderId="0" xfId="13" applyFont="1" applyAlignment="1">
      <alignment horizontal="justify" vertical="top" wrapText="1"/>
    </xf>
    <xf numFmtId="0" fontId="163" fillId="0" borderId="32" xfId="13" applyFont="1" applyBorder="1" applyAlignment="1">
      <alignment horizontal="center" vertical="top" wrapText="1"/>
    </xf>
    <xf numFmtId="0" fontId="157" fillId="0" borderId="27" xfId="13" applyFont="1" applyBorder="1" applyAlignment="1">
      <alignment horizontal="center" vertical="top" wrapText="1"/>
    </xf>
    <xf numFmtId="0" fontId="157" fillId="0" borderId="22" xfId="13" applyFont="1" applyBorder="1" applyAlignment="1">
      <alignment vertical="top" wrapText="1"/>
    </xf>
    <xf numFmtId="49" fontId="136" fillId="0" borderId="16" xfId="13" applyNumberFormat="1" applyFont="1" applyBorder="1" applyAlignment="1">
      <alignment vertical="top"/>
    </xf>
    <xf numFmtId="49" fontId="136" fillId="0" borderId="0" xfId="13" applyNumberFormat="1" applyFont="1" applyAlignment="1">
      <alignment vertical="top"/>
    </xf>
    <xf numFmtId="49" fontId="136" fillId="0" borderId="22" xfId="13" applyNumberFormat="1" applyFont="1" applyBorder="1" applyAlignment="1">
      <alignment vertical="top"/>
    </xf>
    <xf numFmtId="49" fontId="136" fillId="0" borderId="17" xfId="13" applyNumberFormat="1" applyFont="1" applyBorder="1" applyAlignment="1">
      <alignment vertical="top"/>
    </xf>
    <xf numFmtId="49" fontId="136" fillId="0" borderId="33" xfId="13" applyNumberFormat="1" applyFont="1" applyBorder="1" applyAlignment="1">
      <alignment vertical="top"/>
    </xf>
    <xf numFmtId="49" fontId="136" fillId="0" borderId="28" xfId="13" applyNumberFormat="1" applyFont="1" applyBorder="1" applyAlignment="1">
      <alignment vertical="top"/>
    </xf>
    <xf numFmtId="0" fontId="163" fillId="0" borderId="18" xfId="13" applyFont="1" applyBorder="1" applyAlignment="1">
      <alignment horizontal="center" vertical="top" wrapText="1"/>
    </xf>
    <xf numFmtId="0" fontId="157" fillId="0" borderId="16" xfId="13" applyFont="1" applyBorder="1" applyAlignment="1">
      <alignment horizontal="left" wrapText="1"/>
    </xf>
    <xf numFmtId="0" fontId="157" fillId="0" borderId="22" xfId="13" applyFont="1" applyBorder="1" applyAlignment="1">
      <alignment horizontal="center" vertical="top" wrapText="1"/>
    </xf>
    <xf numFmtId="49" fontId="136" fillId="0" borderId="16" xfId="13" applyNumberFormat="1" applyFont="1" applyBorder="1" applyAlignment="1">
      <alignment horizontal="center"/>
    </xf>
    <xf numFmtId="0" fontId="156" fillId="0" borderId="22" xfId="13" applyFont="1" applyBorder="1" applyAlignment="1">
      <alignment horizontal="justify" vertical="top" wrapText="1"/>
    </xf>
    <xf numFmtId="49" fontId="136" fillId="0" borderId="0" xfId="13" applyNumberFormat="1" applyFont="1" applyAlignment="1">
      <alignment horizontal="justify" vertical="top" wrapText="1"/>
    </xf>
    <xf numFmtId="49" fontId="157" fillId="0" borderId="0" xfId="13" applyNumberFormat="1" applyFont="1" applyAlignment="1">
      <alignment horizontal="left" vertical="top"/>
    </xf>
    <xf numFmtId="0" fontId="157" fillId="0" borderId="0" xfId="13" applyFont="1" applyAlignment="1">
      <alignment vertical="top"/>
    </xf>
    <xf numFmtId="49" fontId="157" fillId="0" borderId="0" xfId="13" applyNumberFormat="1" applyFont="1" applyAlignment="1">
      <alignment horizontal="center" vertical="top"/>
    </xf>
    <xf numFmtId="0" fontId="157" fillId="0" borderId="0" xfId="13" applyFont="1" applyAlignment="1">
      <alignment vertical="top" wrapText="1"/>
    </xf>
    <xf numFmtId="49" fontId="157" fillId="0" borderId="0" xfId="13" applyNumberFormat="1" applyFont="1" applyAlignment="1">
      <alignment vertical="top"/>
    </xf>
    <xf numFmtId="49" fontId="157" fillId="0" borderId="0" xfId="13" applyNumberFormat="1" applyFont="1" applyAlignment="1">
      <alignment horizontal="center"/>
    </xf>
    <xf numFmtId="49" fontId="157" fillId="0" borderId="0" xfId="13" applyNumberFormat="1" applyFont="1"/>
    <xf numFmtId="0" fontId="157" fillId="0" borderId="0" xfId="13" applyFont="1" applyAlignment="1">
      <alignment wrapText="1"/>
    </xf>
    <xf numFmtId="0" fontId="157" fillId="0" borderId="0" xfId="13" applyFont="1" applyAlignment="1">
      <alignment horizontal="left" wrapText="1"/>
    </xf>
    <xf numFmtId="49" fontId="157" fillId="0" borderId="0" xfId="13" applyNumberFormat="1" applyFont="1" applyAlignment="1">
      <alignment horizontal="justify" vertical="top"/>
    </xf>
    <xf numFmtId="0" fontId="157" fillId="0" borderId="0" xfId="13" applyFont="1" applyAlignment="1">
      <alignment horizontal="left" wrapText="1" indent="7"/>
    </xf>
    <xf numFmtId="49" fontId="163" fillId="0" borderId="0" xfId="13" applyNumberFormat="1" applyFont="1" applyAlignment="1">
      <alignment vertical="top"/>
    </xf>
    <xf numFmtId="49" fontId="157" fillId="0" borderId="0" xfId="13" applyNumberFormat="1" applyFont="1" applyAlignment="1">
      <alignment horizontal="right"/>
    </xf>
    <xf numFmtId="49" fontId="157" fillId="0" borderId="0" xfId="13" applyNumberFormat="1" applyFont="1" applyAlignment="1">
      <alignment horizontal="right" vertical="top"/>
    </xf>
    <xf numFmtId="49" fontId="136" fillId="0" borderId="0" xfId="13" applyNumberFormat="1" applyFont="1"/>
    <xf numFmtId="0" fontId="157" fillId="0" borderId="23" xfId="13" applyFont="1" applyBorder="1" applyAlignment="1">
      <alignment vertical="top" wrapText="1"/>
    </xf>
    <xf numFmtId="0" fontId="163" fillId="0" borderId="34" xfId="13" applyFont="1" applyBorder="1" applyAlignment="1">
      <alignment vertical="top" wrapText="1"/>
    </xf>
    <xf numFmtId="49" fontId="155" fillId="0" borderId="0" xfId="13" applyNumberFormat="1" applyFont="1"/>
    <xf numFmtId="0" fontId="156" fillId="0" borderId="0" xfId="13" applyFont="1" applyAlignment="1">
      <alignment wrapText="1"/>
    </xf>
    <xf numFmtId="0" fontId="5" fillId="0" borderId="0" xfId="18" applyFont="1" applyAlignment="1">
      <alignment vertical="top"/>
    </xf>
    <xf numFmtId="0" fontId="5" fillId="0" borderId="19" xfId="18" applyFont="1" applyBorder="1" applyAlignment="1">
      <alignment horizontal="center" vertical="top"/>
    </xf>
    <xf numFmtId="0" fontId="5" fillId="0" borderId="22" xfId="18" applyFont="1" applyBorder="1" applyAlignment="1">
      <alignment horizontal="center" vertical="top"/>
    </xf>
    <xf numFmtId="0" fontId="5" fillId="0" borderId="22" xfId="18" applyFont="1" applyBorder="1" applyAlignment="1">
      <alignment vertical="top"/>
    </xf>
    <xf numFmtId="0" fontId="5" fillId="0" borderId="16" xfId="18" applyFont="1" applyBorder="1" applyAlignment="1">
      <alignment vertical="top"/>
    </xf>
    <xf numFmtId="0" fontId="5" fillId="0" borderId="118" xfId="18" applyFont="1" applyBorder="1" applyAlignment="1">
      <alignment vertical="top"/>
    </xf>
    <xf numFmtId="0" fontId="5" fillId="0" borderId="119" xfId="18" applyFont="1" applyBorder="1" applyAlignment="1">
      <alignment vertical="top"/>
    </xf>
    <xf numFmtId="0" fontId="5" fillId="0" borderId="22" xfId="18" applyFont="1" applyBorder="1" applyAlignment="1">
      <alignment vertical="top" wrapText="1"/>
    </xf>
    <xf numFmtId="0" fontId="5" fillId="0" borderId="0" xfId="18" applyFont="1" applyAlignment="1">
      <alignment horizontal="left" vertical="top" wrapText="1"/>
    </xf>
    <xf numFmtId="0" fontId="5" fillId="0" borderId="22" xfId="27" applyFont="1" applyBorder="1" applyAlignment="1">
      <alignment vertical="top" wrapText="1"/>
    </xf>
    <xf numFmtId="167" fontId="5" fillId="0" borderId="16" xfId="18" applyNumberFormat="1" applyFont="1" applyBorder="1" applyAlignment="1">
      <alignment vertical="top"/>
    </xf>
    <xf numFmtId="0" fontId="5" fillId="0" borderId="0" xfId="18" applyFont="1" applyAlignment="1">
      <alignment vertical="top" wrapText="1"/>
    </xf>
    <xf numFmtId="0" fontId="5" fillId="0" borderId="22" xfId="18" applyFont="1" applyBorder="1" applyAlignment="1">
      <alignment horizontal="left" vertical="top"/>
    </xf>
    <xf numFmtId="0" fontId="5" fillId="0" borderId="0" xfId="18" applyFont="1" applyAlignment="1">
      <alignment horizontal="right" vertical="top"/>
    </xf>
    <xf numFmtId="0" fontId="5" fillId="0" borderId="22" xfId="18" applyFont="1" applyBorder="1" applyAlignment="1">
      <alignment horizontal="right" vertical="top"/>
    </xf>
    <xf numFmtId="0" fontId="5" fillId="0" borderId="22" xfId="18" applyFont="1" applyBorder="1" applyAlignment="1">
      <alignment horizontal="left" vertical="top" wrapText="1"/>
    </xf>
    <xf numFmtId="0" fontId="5" fillId="0" borderId="0" xfId="20" applyFont="1" applyAlignment="1">
      <alignment horizontal="right" vertical="top"/>
    </xf>
    <xf numFmtId="0" fontId="5" fillId="0" borderId="22" xfId="20" applyFont="1" applyBorder="1" applyAlignment="1">
      <alignment vertical="top"/>
    </xf>
    <xf numFmtId="0" fontId="5" fillId="0" borderId="16" xfId="20" applyFont="1" applyBorder="1" applyAlignment="1">
      <alignment vertical="top"/>
    </xf>
    <xf numFmtId="0" fontId="5" fillId="0" borderId="118" xfId="20" applyFont="1" applyBorder="1" applyAlignment="1">
      <alignment vertical="top"/>
    </xf>
    <xf numFmtId="0" fontId="5" fillId="0" borderId="120" xfId="20" applyFont="1" applyBorder="1" applyAlignment="1">
      <alignment vertical="top"/>
    </xf>
    <xf numFmtId="0" fontId="5" fillId="0" borderId="0" xfId="18" applyFont="1" applyAlignment="1">
      <alignment horizontal="center" vertical="top"/>
    </xf>
    <xf numFmtId="0" fontId="5" fillId="0" borderId="22" xfId="17" applyFont="1" applyBorder="1"/>
    <xf numFmtId="0" fontId="5" fillId="0" borderId="16" xfId="17" applyFont="1" applyBorder="1"/>
    <xf numFmtId="0" fontId="5" fillId="0" borderId="0" xfId="17" applyFont="1"/>
    <xf numFmtId="167" fontId="5" fillId="0" borderId="16" xfId="17" applyNumberFormat="1" applyFont="1" applyBorder="1"/>
    <xf numFmtId="0" fontId="12" fillId="0" borderId="1" xfId="13" applyBorder="1" applyAlignment="1">
      <alignment vertical="top"/>
    </xf>
    <xf numFmtId="0" fontId="119" fillId="19" borderId="0" xfId="13" applyFont="1" applyFill="1" applyAlignment="1" applyProtection="1">
      <alignment horizontal="left" vertical="top"/>
      <protection locked="0"/>
    </xf>
    <xf numFmtId="164" fontId="110" fillId="0" borderId="0" xfId="1" applyFont="1" applyAlignment="1">
      <alignment vertical="center" wrapText="1"/>
    </xf>
    <xf numFmtId="0" fontId="110" fillId="0" borderId="0" xfId="0" quotePrefix="1" applyFont="1" applyAlignment="1">
      <alignment vertical="center" wrapText="1"/>
    </xf>
    <xf numFmtId="0" fontId="29" fillId="19" borderId="0" xfId="0" applyFont="1" applyFill="1" applyAlignment="1">
      <alignment vertical="center" wrapText="1"/>
    </xf>
    <xf numFmtId="0" fontId="13" fillId="19" borderId="0" xfId="0" applyFont="1" applyFill="1" applyAlignment="1">
      <alignment vertical="center" wrapText="1"/>
    </xf>
    <xf numFmtId="0" fontId="18" fillId="19" borderId="0" xfId="0" applyFont="1" applyFill="1" applyAlignment="1" applyProtection="1">
      <alignment vertical="center" wrapText="1"/>
      <protection locked="0"/>
    </xf>
    <xf numFmtId="0" fontId="18" fillId="0" borderId="0" xfId="0" applyFont="1" applyAlignment="1">
      <alignment vertical="center"/>
    </xf>
    <xf numFmtId="0" fontId="0" fillId="19" borderId="0" xfId="0" applyFill="1" applyAlignment="1">
      <alignment vertical="center"/>
    </xf>
    <xf numFmtId="0" fontId="24" fillId="19" borderId="41" xfId="0" applyFont="1" applyFill="1" applyBorder="1" applyAlignment="1">
      <alignment vertical="center" wrapText="1"/>
    </xf>
    <xf numFmtId="0" fontId="18" fillId="19" borderId="52" xfId="0" applyFont="1" applyFill="1" applyBorder="1" applyAlignment="1" applyProtection="1">
      <alignment vertical="center" wrapText="1"/>
      <protection locked="0"/>
    </xf>
    <xf numFmtId="0" fontId="127" fillId="19" borderId="0" xfId="0" applyFont="1" applyFill="1" applyAlignment="1">
      <alignment vertical="center"/>
    </xf>
    <xf numFmtId="0" fontId="127" fillId="19" borderId="0" xfId="0" applyFont="1" applyFill="1" applyAlignment="1">
      <alignment vertical="center" wrapText="1"/>
    </xf>
    <xf numFmtId="0" fontId="127" fillId="19" borderId="0" xfId="0" applyFont="1" applyFill="1" applyAlignment="1" applyProtection="1">
      <alignment vertical="center"/>
      <protection locked="0"/>
    </xf>
    <xf numFmtId="0" fontId="14" fillId="19" borderId="0" xfId="0" applyFont="1" applyFill="1" applyAlignment="1">
      <alignment vertical="center" wrapText="1"/>
    </xf>
    <xf numFmtId="0" fontId="18" fillId="27" borderId="18" xfId="0" applyFont="1" applyFill="1" applyBorder="1" applyAlignment="1">
      <alignment vertical="center"/>
    </xf>
    <xf numFmtId="0" fontId="18" fillId="27" borderId="27" xfId="0" applyFont="1" applyFill="1" applyBorder="1" applyAlignment="1">
      <alignment vertical="center"/>
    </xf>
    <xf numFmtId="0" fontId="40" fillId="19" borderId="0" xfId="0" applyFont="1" applyFill="1" applyAlignment="1">
      <alignment vertical="center" wrapText="1"/>
    </xf>
    <xf numFmtId="0" fontId="18" fillId="19" borderId="0" xfId="0" applyFont="1" applyFill="1" applyAlignment="1" applyProtection="1">
      <alignment vertical="center"/>
      <protection locked="0"/>
    </xf>
    <xf numFmtId="0" fontId="22" fillId="19" borderId="0" xfId="13" applyFont="1" applyFill="1" applyAlignment="1">
      <alignment horizontal="left" vertical="center" wrapText="1"/>
    </xf>
    <xf numFmtId="0" fontId="14" fillId="19" borderId="0" xfId="13" applyFont="1" applyFill="1" applyAlignment="1">
      <alignment horizontal="left" vertical="center" wrapText="1"/>
    </xf>
    <xf numFmtId="1" fontId="51" fillId="27" borderId="37" xfId="0" applyNumberFormat="1" applyFont="1" applyFill="1" applyBorder="1" applyAlignment="1" applyProtection="1">
      <alignment horizontal="left" vertical="center" wrapText="1"/>
      <protection locked="0"/>
    </xf>
    <xf numFmtId="0" fontId="222" fillId="19" borderId="0" xfId="0" applyFont="1" applyFill="1" applyAlignment="1">
      <alignment vertical="center"/>
    </xf>
    <xf numFmtId="0" fontId="157" fillId="0" borderId="0" xfId="0" applyFont="1" applyAlignment="1">
      <alignment horizontal="left"/>
    </xf>
    <xf numFmtId="0" fontId="157" fillId="0" borderId="0" xfId="0" applyFont="1" applyAlignment="1">
      <alignment vertical="top" wrapText="1"/>
    </xf>
    <xf numFmtId="0" fontId="136" fillId="0" borderId="0" xfId="0" applyFont="1" applyAlignment="1">
      <alignment horizontal="left" vertical="top"/>
    </xf>
    <xf numFmtId="165" fontId="106" fillId="27" borderId="37" xfId="3" applyNumberFormat="1" applyFont="1" applyFill="1" applyBorder="1" applyAlignment="1" applyProtection="1">
      <alignment horizontal="left" vertical="center" wrapText="1"/>
      <protection locked="0"/>
    </xf>
    <xf numFmtId="0" fontId="106" fillId="27" borderId="37" xfId="0" applyFont="1" applyFill="1" applyBorder="1" applyAlignment="1" applyProtection="1">
      <alignment horizontal="left" vertical="center" wrapText="1"/>
      <protection locked="0"/>
    </xf>
    <xf numFmtId="0" fontId="108" fillId="19" borderId="0" xfId="0" applyFont="1" applyFill="1" applyAlignment="1">
      <alignment vertical="center"/>
    </xf>
    <xf numFmtId="168" fontId="12" fillId="27" borderId="93" xfId="0" applyNumberFormat="1" applyFont="1" applyFill="1" applyBorder="1" applyAlignment="1" applyProtection="1">
      <alignment horizontal="left" vertical="center" wrapText="1"/>
      <protection locked="0"/>
    </xf>
    <xf numFmtId="0" fontId="22" fillId="0" borderId="0" xfId="0" applyFont="1" applyAlignment="1">
      <alignment horizontal="right" vertical="top" wrapText="1"/>
    </xf>
    <xf numFmtId="0" fontId="12" fillId="0" borderId="0" xfId="0" applyFont="1" applyAlignment="1">
      <alignment horizontal="justify" vertical="top" wrapText="1"/>
    </xf>
    <xf numFmtId="0" fontId="136" fillId="0" borderId="0" xfId="0" applyFont="1" applyAlignment="1">
      <alignment horizontal="left" vertical="center" wrapText="1"/>
    </xf>
    <xf numFmtId="0" fontId="223" fillId="0" borderId="0" xfId="0" applyFont="1" applyAlignment="1">
      <alignment horizontal="justify" vertical="top" wrapText="1"/>
    </xf>
    <xf numFmtId="0" fontId="14" fillId="0" borderId="0" xfId="0" applyFont="1" applyAlignment="1">
      <alignment horizontal="center" vertical="top" wrapText="1"/>
    </xf>
    <xf numFmtId="0" fontId="0" fillId="0" borderId="35" xfId="0" applyBorder="1"/>
    <xf numFmtId="0" fontId="0" fillId="0" borderId="23" xfId="0" applyBorder="1"/>
    <xf numFmtId="0" fontId="0" fillId="0" borderId="34" xfId="0" applyBorder="1"/>
    <xf numFmtId="0" fontId="0" fillId="0" borderId="17" xfId="0" applyBorder="1"/>
    <xf numFmtId="0" fontId="0" fillId="0" borderId="33" xfId="0" applyBorder="1"/>
    <xf numFmtId="0" fontId="0" fillId="0" borderId="20" xfId="0" applyBorder="1"/>
    <xf numFmtId="0" fontId="38" fillId="0" borderId="18" xfId="13" applyFont="1" applyBorder="1" applyAlignment="1">
      <alignment vertical="center"/>
    </xf>
    <xf numFmtId="0" fontId="37" fillId="0" borderId="0" xfId="13" applyFont="1" applyAlignment="1">
      <alignment horizontal="left" vertical="center"/>
    </xf>
    <xf numFmtId="0" fontId="44" fillId="14" borderId="18" xfId="13" applyFont="1" applyFill="1" applyBorder="1" applyAlignment="1">
      <alignment vertical="center"/>
    </xf>
    <xf numFmtId="0" fontId="12" fillId="0" borderId="18" xfId="13" applyBorder="1" applyAlignment="1">
      <alignment vertical="center"/>
    </xf>
    <xf numFmtId="0" fontId="37" fillId="0" borderId="0" xfId="13" applyFont="1" applyAlignment="1">
      <alignment vertical="center"/>
    </xf>
    <xf numFmtId="0" fontId="44" fillId="14" borderId="18" xfId="13" applyFont="1" applyFill="1" applyBorder="1" applyAlignment="1">
      <alignment horizontal="left" vertical="center"/>
    </xf>
    <xf numFmtId="0" fontId="38" fillId="0" borderId="18" xfId="13" applyFont="1" applyBorder="1" applyAlignment="1">
      <alignment horizontal="left" vertical="center"/>
    </xf>
    <xf numFmtId="0" fontId="204" fillId="0" borderId="18" xfId="40" applyFont="1" applyBorder="1" applyAlignment="1">
      <alignment vertical="center"/>
    </xf>
    <xf numFmtId="0" fontId="225" fillId="0" borderId="0" xfId="13" applyFont="1" applyAlignment="1">
      <alignment vertical="center"/>
    </xf>
    <xf numFmtId="0" fontId="226" fillId="0" borderId="0" xfId="13" applyFont="1"/>
    <xf numFmtId="0" fontId="226" fillId="0" borderId="0" xfId="13" applyFont="1" applyAlignment="1">
      <alignment horizontal="center"/>
    </xf>
    <xf numFmtId="0" fontId="226" fillId="0" borderId="0" xfId="13" applyFont="1" applyAlignment="1">
      <alignment wrapText="1"/>
    </xf>
    <xf numFmtId="0" fontId="226" fillId="0" borderId="0" xfId="13" applyFont="1" applyAlignment="1">
      <alignment horizontal="center" wrapText="1"/>
    </xf>
    <xf numFmtId="0" fontId="227" fillId="0" borderId="0" xfId="13" applyFont="1"/>
    <xf numFmtId="0" fontId="228" fillId="0" borderId="0" xfId="13" applyFont="1"/>
    <xf numFmtId="0" fontId="228" fillId="0" borderId="0" xfId="13" applyFont="1" applyAlignment="1">
      <alignment horizontal="center"/>
    </xf>
    <xf numFmtId="0" fontId="228" fillId="0" borderId="0" xfId="13" applyFont="1" applyAlignment="1">
      <alignment wrapText="1"/>
    </xf>
    <xf numFmtId="164" fontId="229" fillId="0" borderId="0" xfId="41" applyFont="1" applyAlignment="1">
      <alignment horizontal="left"/>
    </xf>
    <xf numFmtId="0" fontId="228" fillId="0" borderId="0" xfId="13" applyFont="1" applyAlignment="1">
      <alignment horizontal="center" wrapText="1"/>
    </xf>
    <xf numFmtId="0" fontId="230" fillId="0" borderId="0" xfId="13" applyFont="1"/>
    <xf numFmtId="0" fontId="230" fillId="0" borderId="33" xfId="13" applyFont="1" applyBorder="1"/>
    <xf numFmtId="0" fontId="231" fillId="0" borderId="33" xfId="13" applyFont="1" applyBorder="1"/>
    <xf numFmtId="0" fontId="230" fillId="0" borderId="33" xfId="13" applyFont="1" applyBorder="1" applyAlignment="1">
      <alignment wrapText="1"/>
    </xf>
    <xf numFmtId="0" fontId="230" fillId="0" borderId="0" xfId="13" applyFont="1" applyAlignment="1">
      <alignment wrapText="1"/>
    </xf>
    <xf numFmtId="0" fontId="230" fillId="0" borderId="0" xfId="13" applyFont="1" applyAlignment="1">
      <alignment horizontal="center" wrapText="1"/>
    </xf>
    <xf numFmtId="0" fontId="231" fillId="0" borderId="0" xfId="13" applyFont="1"/>
    <xf numFmtId="164" fontId="229" fillId="0" borderId="0" xfId="41" applyFont="1" applyAlignment="1">
      <alignment vertical="center"/>
    </xf>
    <xf numFmtId="164" fontId="233" fillId="0" borderId="0" xfId="41" applyFont="1" applyAlignment="1">
      <alignment horizontal="left"/>
    </xf>
    <xf numFmtId="0" fontId="152" fillId="0" borderId="0" xfId="13" applyFont="1"/>
    <xf numFmtId="0" fontId="197" fillId="23" borderId="18" xfId="13" applyFont="1" applyFill="1" applyBorder="1" applyAlignment="1">
      <alignment horizontal="center" vertical="top" wrapText="1"/>
    </xf>
    <xf numFmtId="0" fontId="197" fillId="23" borderId="18" xfId="13" applyFont="1" applyFill="1" applyBorder="1" applyAlignment="1">
      <alignment horizontal="center" vertical="top" textRotation="90" wrapText="1"/>
    </xf>
    <xf numFmtId="0" fontId="174" fillId="23" borderId="18" xfId="40" applyFont="1" applyFill="1" applyBorder="1" applyAlignment="1">
      <alignment horizontal="center" vertical="top" wrapText="1"/>
    </xf>
    <xf numFmtId="0" fontId="174" fillId="23" borderId="18" xfId="40" applyFont="1" applyFill="1" applyBorder="1" applyAlignment="1">
      <alignment horizontal="center" vertical="top" textRotation="90" wrapText="1"/>
    </xf>
    <xf numFmtId="0" fontId="4" fillId="0" borderId="0" xfId="13" applyFont="1" applyAlignment="1">
      <alignment horizontal="center" vertical="top" wrapText="1"/>
    </xf>
    <xf numFmtId="0" fontId="4" fillId="0" borderId="0" xfId="13" applyFont="1" applyAlignment="1">
      <alignment horizontal="center" vertical="top"/>
    </xf>
    <xf numFmtId="0" fontId="195" fillId="0" borderId="18" xfId="13" applyFont="1" applyBorder="1" applyAlignment="1">
      <alignment horizontal="left" vertical="top"/>
    </xf>
    <xf numFmtId="0" fontId="228" fillId="0" borderId="18" xfId="13" applyFont="1" applyBorder="1" applyAlignment="1">
      <alignment vertical="top"/>
    </xf>
    <xf numFmtId="0" fontId="228" fillId="0" borderId="18" xfId="13" applyFont="1" applyBorder="1" applyAlignment="1">
      <alignment horizontal="center" vertical="top"/>
    </xf>
    <xf numFmtId="0" fontId="228" fillId="0" borderId="18" xfId="13" applyFont="1" applyBorder="1" applyAlignment="1">
      <alignment vertical="top" wrapText="1"/>
    </xf>
    <xf numFmtId="0" fontId="228" fillId="0" borderId="0" xfId="13" applyFont="1" applyAlignment="1">
      <alignment vertical="top" wrapText="1"/>
    </xf>
    <xf numFmtId="0" fontId="228" fillId="0" borderId="0" xfId="13" applyFont="1" applyAlignment="1">
      <alignment vertical="top"/>
    </xf>
    <xf numFmtId="0" fontId="228" fillId="0" borderId="18" xfId="40" applyFont="1" applyBorder="1" applyAlignment="1">
      <alignment vertical="top" wrapText="1"/>
    </xf>
    <xf numFmtId="0" fontId="195" fillId="0" borderId="18" xfId="40" applyFont="1" applyBorder="1" applyAlignment="1">
      <alignment vertical="top" wrapText="1"/>
    </xf>
    <xf numFmtId="0" fontId="172" fillId="0" borderId="0" xfId="13" applyFont="1" applyAlignment="1">
      <alignment horizontal="left" indent="6"/>
    </xf>
    <xf numFmtId="0" fontId="12" fillId="0" borderId="0" xfId="13" applyAlignment="1">
      <alignment horizontal="left" indent="12"/>
    </xf>
    <xf numFmtId="0" fontId="234" fillId="0" borderId="0" xfId="13" applyFont="1"/>
    <xf numFmtId="0" fontId="234" fillId="0" borderId="0" xfId="13" applyFont="1" applyAlignment="1">
      <alignment horizontal="center"/>
    </xf>
    <xf numFmtId="0" fontId="37" fillId="0" borderId="0" xfId="13" applyFont="1"/>
    <xf numFmtId="0" fontId="136" fillId="0" borderId="0" xfId="13" applyFont="1" applyAlignment="1">
      <alignment wrapText="1"/>
    </xf>
    <xf numFmtId="0" fontId="235" fillId="0" borderId="0" xfId="13" applyFont="1" applyAlignment="1">
      <alignment horizontal="left" indent="12"/>
    </xf>
    <xf numFmtId="0" fontId="12" fillId="0" borderId="0" xfId="13" applyAlignment="1">
      <alignment horizontal="center" wrapText="1"/>
    </xf>
    <xf numFmtId="0" fontId="174" fillId="0" borderId="0" xfId="13" applyFont="1"/>
    <xf numFmtId="0" fontId="4" fillId="0" borderId="0" xfId="13" applyFont="1"/>
    <xf numFmtId="0" fontId="4" fillId="0" borderId="0" xfId="13" applyFont="1" applyAlignment="1">
      <alignment horizontal="center"/>
    </xf>
    <xf numFmtId="0" fontId="4" fillId="0" borderId="0" xfId="13" applyFont="1" applyAlignment="1">
      <alignment wrapText="1"/>
    </xf>
    <xf numFmtId="0" fontId="4" fillId="0" borderId="0" xfId="40" applyAlignment="1">
      <alignment wrapText="1"/>
    </xf>
    <xf numFmtId="0" fontId="4" fillId="0" borderId="0" xfId="13" applyFont="1" applyAlignment="1">
      <alignment horizontal="center" wrapText="1"/>
    </xf>
    <xf numFmtId="0" fontId="4" fillId="0" borderId="0" xfId="13" applyFont="1" applyAlignment="1">
      <alignment horizontal="left"/>
    </xf>
    <xf numFmtId="0" fontId="174" fillId="0" borderId="0" xfId="40" applyFont="1" applyAlignment="1">
      <alignment wrapText="1"/>
    </xf>
    <xf numFmtId="0" fontId="228" fillId="0" borderId="0" xfId="40" applyFont="1" applyAlignment="1">
      <alignment wrapText="1"/>
    </xf>
    <xf numFmtId="0" fontId="228" fillId="0" borderId="33" xfId="13" applyFont="1" applyBorder="1"/>
    <xf numFmtId="164" fontId="229" fillId="0" borderId="0" xfId="41" applyFont="1" applyBorder="1" applyAlignment="1">
      <alignment horizontal="left"/>
    </xf>
    <xf numFmtId="0" fontId="21" fillId="35" borderId="18" xfId="13" applyFont="1" applyFill="1" applyBorder="1" applyAlignment="1">
      <alignment horizontal="center" vertical="center"/>
    </xf>
    <xf numFmtId="0" fontId="21" fillId="35" borderId="18" xfId="13" applyFont="1" applyFill="1" applyBorder="1" applyAlignment="1">
      <alignment horizontal="center" vertical="center" wrapText="1"/>
    </xf>
    <xf numFmtId="0" fontId="12" fillId="0" borderId="18" xfId="13" applyBorder="1" applyAlignment="1">
      <alignment horizontal="left"/>
    </xf>
    <xf numFmtId="0" fontId="12" fillId="0" borderId="18" xfId="13" applyBorder="1"/>
    <xf numFmtId="0" fontId="12" fillId="0" borderId="18" xfId="13" applyBorder="1" applyAlignment="1">
      <alignment wrapText="1"/>
    </xf>
    <xf numFmtId="0" fontId="21" fillId="0" borderId="18" xfId="13" applyFont="1" applyBorder="1"/>
    <xf numFmtId="0" fontId="236" fillId="0" borderId="0" xfId="13" applyFont="1" applyAlignment="1">
      <alignment horizontal="left" vertical="center"/>
    </xf>
    <xf numFmtId="0" fontId="12" fillId="0" borderId="33" xfId="13" applyBorder="1" applyAlignment="1">
      <alignment horizontal="left" vertical="center"/>
    </xf>
    <xf numFmtId="0" fontId="12" fillId="0" borderId="0" xfId="13" applyAlignment="1">
      <alignment horizontal="left" vertical="center"/>
    </xf>
    <xf numFmtId="0" fontId="12" fillId="0" borderId="23" xfId="13" applyBorder="1" applyAlignment="1">
      <alignment horizontal="left" vertical="center"/>
    </xf>
    <xf numFmtId="0" fontId="236" fillId="0" borderId="33" xfId="13" applyFont="1" applyBorder="1" applyAlignment="1">
      <alignment vertical="center"/>
    </xf>
    <xf numFmtId="0" fontId="236" fillId="0" borderId="0" xfId="13" applyFont="1" applyAlignment="1">
      <alignment vertical="center"/>
    </xf>
    <xf numFmtId="0" fontId="12" fillId="0" borderId="33" xfId="13" applyBorder="1" applyAlignment="1">
      <alignment vertical="center" wrapText="1"/>
    </xf>
    <xf numFmtId="0" fontId="21" fillId="0" borderId="33" xfId="13" applyFont="1" applyBorder="1"/>
    <xf numFmtId="0" fontId="236" fillId="0" borderId="16" xfId="13" applyFont="1" applyBorder="1" applyAlignment="1">
      <alignment vertical="center"/>
    </xf>
    <xf numFmtId="0" fontId="237" fillId="0" borderId="16" xfId="13" applyFont="1" applyBorder="1" applyAlignment="1">
      <alignment vertical="center"/>
    </xf>
    <xf numFmtId="0" fontId="237" fillId="0" borderId="17" xfId="13" applyFont="1" applyBorder="1" applyAlignment="1">
      <alignment vertical="center"/>
    </xf>
    <xf numFmtId="0" fontId="237" fillId="36" borderId="1" xfId="13" applyFont="1" applyFill="1" applyBorder="1" applyAlignment="1">
      <alignment horizontal="justify" vertical="center" wrapText="1"/>
    </xf>
    <xf numFmtId="0" fontId="237" fillId="36" borderId="53" xfId="13" applyFont="1" applyFill="1" applyBorder="1" applyAlignment="1">
      <alignment horizontal="justify" vertical="center" wrapText="1"/>
    </xf>
    <xf numFmtId="0" fontId="237" fillId="0" borderId="26" xfId="13" applyFont="1" applyBorder="1" applyAlignment="1">
      <alignment vertical="center" wrapText="1"/>
    </xf>
    <xf numFmtId="0" fontId="236" fillId="0" borderId="9" xfId="13" applyFont="1" applyBorder="1" applyAlignment="1">
      <alignment vertical="center" wrapText="1"/>
    </xf>
    <xf numFmtId="0" fontId="236" fillId="0" borderId="26" xfId="13" applyFont="1" applyBorder="1" applyAlignment="1">
      <alignment vertical="center" wrapText="1"/>
    </xf>
    <xf numFmtId="0" fontId="237" fillId="0" borderId="9" xfId="13" applyFont="1" applyBorder="1" applyAlignment="1">
      <alignment vertical="center" wrapText="1"/>
    </xf>
    <xf numFmtId="0" fontId="236" fillId="37" borderId="9" xfId="13" applyFont="1" applyFill="1" applyBorder="1" applyAlignment="1">
      <alignment vertical="center" wrapText="1"/>
    </xf>
    <xf numFmtId="0" fontId="12" fillId="0" borderId="35" xfId="13" applyBorder="1" applyAlignment="1">
      <alignment horizontal="left" vertical="top"/>
    </xf>
    <xf numFmtId="0" fontId="12" fillId="0" borderId="23" xfId="13" applyBorder="1" applyAlignment="1">
      <alignment horizontal="left" vertical="top"/>
    </xf>
    <xf numFmtId="0" fontId="12" fillId="0" borderId="34" xfId="13" applyBorder="1" applyAlignment="1">
      <alignment horizontal="left" vertical="top"/>
    </xf>
    <xf numFmtId="0" fontId="12" fillId="0" borderId="16" xfId="13" applyBorder="1" applyAlignment="1">
      <alignment horizontal="left" vertical="top"/>
    </xf>
    <xf numFmtId="0" fontId="12" fillId="0" borderId="19" xfId="13" applyBorder="1" applyAlignment="1">
      <alignment horizontal="left" vertical="top"/>
    </xf>
    <xf numFmtId="0" fontId="12" fillId="0" borderId="17" xfId="13" applyBorder="1" applyAlignment="1">
      <alignment horizontal="left" vertical="top"/>
    </xf>
    <xf numFmtId="0" fontId="12" fillId="0" borderId="33" xfId="13" applyBorder="1" applyAlignment="1">
      <alignment horizontal="left" vertical="top"/>
    </xf>
    <xf numFmtId="0" fontId="12" fillId="0" borderId="20" xfId="13" applyBorder="1" applyAlignment="1">
      <alignment horizontal="left" vertical="top"/>
    </xf>
    <xf numFmtId="0" fontId="42" fillId="0" borderId="0" xfId="13" applyFont="1" applyAlignment="1">
      <alignment horizontal="left" vertical="top"/>
    </xf>
    <xf numFmtId="0" fontId="52" fillId="0" borderId="0" xfId="13" applyFont="1" applyAlignment="1">
      <alignment horizontal="left" vertical="top"/>
    </xf>
    <xf numFmtId="0" fontId="238" fillId="0" borderId="0" xfId="13" applyFont="1" applyAlignment="1">
      <alignment horizontal="left" vertical="top"/>
    </xf>
    <xf numFmtId="0" fontId="21" fillId="0" borderId="0" xfId="13" quotePrefix="1" applyFont="1" applyAlignment="1">
      <alignment horizontal="left" vertical="top"/>
    </xf>
    <xf numFmtId="0" fontId="21" fillId="0" borderId="0" xfId="13" applyFont="1" applyAlignment="1">
      <alignment horizontal="left" vertical="top"/>
    </xf>
    <xf numFmtId="0" fontId="24" fillId="0" borderId="0" xfId="13" applyFont="1" applyAlignment="1">
      <alignment horizontal="left" vertical="top"/>
    </xf>
    <xf numFmtId="0" fontId="12" fillId="0" borderId="0" xfId="13" applyAlignment="1">
      <alignment horizontal="center" vertical="top"/>
    </xf>
    <xf numFmtId="0" fontId="12" fillId="0" borderId="31" xfId="13" applyBorder="1" applyAlignment="1">
      <alignment horizontal="left" vertical="top"/>
    </xf>
    <xf numFmtId="0" fontId="106" fillId="0" borderId="0" xfId="13" applyFont="1" applyAlignment="1">
      <alignment horizontal="left" vertical="top"/>
    </xf>
    <xf numFmtId="0" fontId="239" fillId="0" borderId="0" xfId="13" applyFont="1" applyAlignment="1">
      <alignment horizontal="center" vertical="top"/>
    </xf>
    <xf numFmtId="0" fontId="27" fillId="0" borderId="0" xfId="13" applyFont="1" applyAlignment="1">
      <alignment horizontal="left" vertical="top"/>
    </xf>
    <xf numFmtId="0" fontId="12" fillId="0" borderId="0" xfId="13" applyAlignment="1">
      <alignment horizontal="left" wrapText="1"/>
    </xf>
    <xf numFmtId="0" fontId="12" fillId="0" borderId="0" xfId="13" applyAlignment="1">
      <alignment horizontal="left" vertical="center" wrapText="1"/>
    </xf>
    <xf numFmtId="0" fontId="42" fillId="0" borderId="0" xfId="13" applyFont="1"/>
    <xf numFmtId="0" fontId="72" fillId="0" borderId="0" xfId="13" applyFont="1"/>
    <xf numFmtId="17" fontId="106" fillId="0" borderId="0" xfId="13" applyNumberFormat="1" applyFont="1" applyAlignment="1">
      <alignment vertical="top"/>
    </xf>
    <xf numFmtId="0" fontId="20" fillId="0" borderId="0" xfId="13" applyFont="1"/>
    <xf numFmtId="0" fontId="21" fillId="0" borderId="0" xfId="13" quotePrefix="1" applyFont="1" applyAlignment="1">
      <alignment horizontal="left"/>
    </xf>
    <xf numFmtId="0" fontId="136" fillId="0" borderId="0" xfId="13" applyFont="1" applyAlignment="1">
      <alignment horizontal="center"/>
    </xf>
    <xf numFmtId="0" fontId="0" fillId="0" borderId="0" xfId="0" applyAlignment="1">
      <alignment horizontal="left" vertical="center"/>
    </xf>
    <xf numFmtId="0" fontId="18" fillId="0" borderId="0" xfId="0" applyFont="1" applyAlignment="1">
      <alignment horizontal="left" vertical="center"/>
    </xf>
    <xf numFmtId="0" fontId="131" fillId="0" borderId="31" xfId="0" applyFont="1" applyBorder="1" applyAlignment="1">
      <alignment horizontal="left" vertical="center" wrapText="1"/>
    </xf>
    <xf numFmtId="0" fontId="131" fillId="0" borderId="32" xfId="0" applyFont="1" applyBorder="1" applyAlignment="1">
      <alignment horizontal="left" vertical="center" wrapText="1"/>
    </xf>
    <xf numFmtId="0" fontId="13" fillId="0" borderId="90" xfId="13" applyFont="1" applyBorder="1" applyAlignment="1">
      <alignment horizontal="left" vertical="center" wrapText="1"/>
    </xf>
    <xf numFmtId="0" fontId="13" fillId="0" borderId="9" xfId="13" applyFont="1" applyBorder="1" applyAlignment="1">
      <alignment vertical="center" wrapText="1"/>
    </xf>
    <xf numFmtId="0" fontId="17" fillId="0" borderId="0" xfId="13" applyFont="1" applyAlignment="1">
      <alignment wrapText="1"/>
    </xf>
    <xf numFmtId="0" fontId="79" fillId="0" borderId="0" xfId="13" applyFont="1" applyAlignment="1">
      <alignment vertical="top" wrapText="1"/>
    </xf>
    <xf numFmtId="0" fontId="47" fillId="0" borderId="0" xfId="13" applyFont="1"/>
    <xf numFmtId="0" fontId="21" fillId="0" borderId="83" xfId="13" applyFont="1" applyBorder="1" applyAlignment="1">
      <alignment horizontal="center" vertical="center" textRotation="90" wrapText="1"/>
    </xf>
    <xf numFmtId="0" fontId="13" fillId="0" borderId="36" xfId="13" applyFont="1" applyBorder="1" applyAlignment="1">
      <alignment wrapText="1"/>
    </xf>
    <xf numFmtId="0" fontId="13" fillId="0" borderId="37" xfId="13" applyFont="1" applyBorder="1" applyAlignment="1">
      <alignment wrapText="1"/>
    </xf>
    <xf numFmtId="0" fontId="13" fillId="0" borderId="40" xfId="13" applyFont="1" applyBorder="1" applyAlignment="1">
      <alignment wrapText="1"/>
    </xf>
    <xf numFmtId="0" fontId="47" fillId="0" borderId="0" xfId="13" applyFont="1" applyAlignment="1">
      <alignment horizontal="left"/>
    </xf>
    <xf numFmtId="0" fontId="13" fillId="0" borderId="50" xfId="13" applyFont="1" applyBorder="1" applyAlignment="1">
      <alignment horizontal="left" wrapText="1"/>
    </xf>
    <xf numFmtId="0" fontId="13" fillId="0" borderId="33" xfId="13" applyFont="1" applyBorder="1" applyAlignment="1">
      <alignment horizontal="left" wrapText="1"/>
    </xf>
    <xf numFmtId="0" fontId="13" fillId="0" borderId="57" xfId="13" applyFont="1" applyBorder="1" applyAlignment="1">
      <alignment horizontal="left" wrapText="1"/>
    </xf>
    <xf numFmtId="0" fontId="28" fillId="0" borderId="0" xfId="13" applyFont="1" applyAlignment="1">
      <alignment horizontal="center"/>
    </xf>
    <xf numFmtId="0" fontId="28" fillId="0" borderId="87" xfId="13" applyFont="1" applyBorder="1" applyAlignment="1">
      <alignment horizontal="center" vertical="center" wrapText="1"/>
    </xf>
    <xf numFmtId="0" fontId="13" fillId="0" borderId="28" xfId="13" applyFont="1" applyBorder="1" applyAlignment="1">
      <alignment wrapText="1"/>
    </xf>
    <xf numFmtId="0" fontId="13" fillId="0" borderId="18" xfId="13" applyFont="1" applyBorder="1" applyAlignment="1">
      <alignment horizontal="center" wrapText="1"/>
    </xf>
    <xf numFmtId="0" fontId="13" fillId="0" borderId="18" xfId="13" applyFont="1" applyBorder="1" applyAlignment="1">
      <alignment wrapText="1"/>
    </xf>
    <xf numFmtId="0" fontId="13" fillId="0" borderId="60" xfId="13" applyFont="1" applyBorder="1" applyAlignment="1">
      <alignment wrapText="1"/>
    </xf>
    <xf numFmtId="0" fontId="14" fillId="0" borderId="0" xfId="13" quotePrefix="1" applyFont="1"/>
    <xf numFmtId="0" fontId="47" fillId="0" borderId="0" xfId="13" applyFont="1" applyAlignment="1">
      <alignment wrapText="1"/>
    </xf>
    <xf numFmtId="0" fontId="242" fillId="0" borderId="0" xfId="13" applyFont="1"/>
    <xf numFmtId="0" fontId="28" fillId="0" borderId="52" xfId="13" applyFont="1" applyBorder="1"/>
    <xf numFmtId="0" fontId="47" fillId="0" borderId="52" xfId="13" applyFont="1" applyBorder="1"/>
    <xf numFmtId="0" fontId="177" fillId="0" borderId="61" xfId="13" applyFont="1" applyBorder="1"/>
    <xf numFmtId="0" fontId="177" fillId="0" borderId="32" xfId="13" applyFont="1" applyBorder="1"/>
    <xf numFmtId="0" fontId="13" fillId="0" borderId="0" xfId="13" applyFont="1" applyAlignment="1">
      <alignment horizontal="center" vertical="center" wrapText="1"/>
    </xf>
    <xf numFmtId="0" fontId="243" fillId="0" borderId="0" xfId="13" applyFont="1" applyAlignment="1">
      <alignment horizontal="left" vertical="center" wrapText="1"/>
    </xf>
    <xf numFmtId="0" fontId="243" fillId="0" borderId="0" xfId="13" applyFont="1" applyAlignment="1">
      <alignment horizontal="center" vertical="center" wrapText="1"/>
    </xf>
    <xf numFmtId="0" fontId="177" fillId="0" borderId="0" xfId="13" applyFont="1"/>
    <xf numFmtId="0" fontId="243" fillId="0" borderId="0" xfId="13" applyFont="1" applyAlignment="1">
      <alignment horizontal="right" vertical="center" wrapText="1"/>
    </xf>
    <xf numFmtId="0" fontId="25" fillId="0" borderId="0" xfId="13" applyFont="1" applyAlignment="1">
      <alignment horizontal="left" vertical="center" wrapText="1"/>
    </xf>
    <xf numFmtId="0" fontId="28" fillId="0" borderId="52" xfId="13" applyFont="1" applyBorder="1" applyAlignment="1">
      <alignment vertical="center"/>
    </xf>
    <xf numFmtId="0" fontId="25" fillId="0" borderId="0" xfId="13" applyFont="1" applyAlignment="1">
      <alignment horizontal="center" vertical="center" wrapText="1"/>
    </xf>
    <xf numFmtId="0" fontId="25" fillId="0" borderId="0" xfId="13" applyFont="1" applyAlignment="1">
      <alignment horizontal="right" vertical="center" wrapText="1"/>
    </xf>
    <xf numFmtId="0" fontId="13" fillId="0" borderId="0" xfId="13" applyFont="1" applyAlignment="1">
      <alignment wrapText="1"/>
    </xf>
    <xf numFmtId="0" fontId="12" fillId="19" borderId="0" xfId="0" applyFont="1" applyFill="1" applyAlignment="1">
      <alignment wrapText="1"/>
    </xf>
    <xf numFmtId="0" fontId="30" fillId="0" borderId="0" xfId="0" applyFont="1" applyAlignment="1">
      <alignment horizontal="left" vertical="center"/>
    </xf>
    <xf numFmtId="0" fontId="23" fillId="0" borderId="0" xfId="0" applyFont="1" applyAlignment="1">
      <alignment horizontal="left" vertical="center"/>
    </xf>
    <xf numFmtId="0" fontId="154" fillId="0" borderId="0" xfId="0" applyFont="1" applyAlignment="1">
      <alignment horizontal="left" vertical="center"/>
    </xf>
    <xf numFmtId="0" fontId="30" fillId="0" borderId="0" xfId="0" applyFont="1" applyAlignment="1">
      <alignment vertical="center"/>
    </xf>
    <xf numFmtId="0" fontId="23" fillId="0" borderId="0" xfId="0" applyFont="1" applyAlignment="1">
      <alignment vertical="center"/>
    </xf>
    <xf numFmtId="0" fontId="119" fillId="19" borderId="0" xfId="0" applyFont="1" applyFill="1"/>
    <xf numFmtId="173" fontId="171" fillId="15" borderId="18" xfId="1" applyNumberFormat="1" applyFont="1" applyFill="1" applyBorder="1" applyAlignment="1">
      <alignment horizontal="left" vertical="center" wrapText="1"/>
    </xf>
    <xf numFmtId="0" fontId="171" fillId="0" borderId="31" xfId="0" applyFont="1" applyBorder="1" applyAlignment="1">
      <alignment horizontal="left" vertical="center" wrapText="1"/>
    </xf>
    <xf numFmtId="0" fontId="133" fillId="0" borderId="31" xfId="0" applyFont="1" applyBorder="1" applyAlignment="1">
      <alignment vertical="center" wrapText="1"/>
    </xf>
    <xf numFmtId="0" fontId="245" fillId="0" borderId="32" xfId="0" applyFont="1" applyBorder="1" applyAlignment="1">
      <alignment vertical="center" wrapText="1"/>
    </xf>
    <xf numFmtId="0" fontId="105" fillId="0" borderId="31" xfId="0" applyFont="1" applyBorder="1" applyAlignment="1">
      <alignment horizontal="center" vertical="center" wrapText="1"/>
    </xf>
    <xf numFmtId="0" fontId="151" fillId="0" borderId="6" xfId="0" applyFont="1" applyBorder="1" applyAlignment="1">
      <alignment horizontal="left"/>
    </xf>
    <xf numFmtId="0" fontId="152" fillId="0" borderId="10" xfId="0" applyFont="1" applyBorder="1"/>
    <xf numFmtId="0" fontId="136" fillId="23" borderId="16" xfId="13" applyFont="1" applyFill="1" applyBorder="1" applyAlignment="1">
      <alignment vertical="top"/>
    </xf>
    <xf numFmtId="0" fontId="170" fillId="21" borderId="0" xfId="0" applyFont="1" applyFill="1" applyAlignment="1">
      <alignment horizontal="center" vertical="center"/>
    </xf>
    <xf numFmtId="0" fontId="163" fillId="34" borderId="37" xfId="13" applyFont="1" applyFill="1" applyBorder="1" applyAlignment="1">
      <alignment vertical="top" wrapText="1"/>
    </xf>
    <xf numFmtId="0" fontId="163" fillId="34" borderId="37" xfId="13" applyFont="1" applyFill="1" applyBorder="1" applyAlignment="1">
      <alignment horizontal="center" vertical="top" wrapText="1"/>
    </xf>
    <xf numFmtId="0" fontId="155" fillId="34" borderId="37" xfId="13" applyFont="1" applyFill="1" applyBorder="1" applyAlignment="1">
      <alignment horizontal="center" vertical="top" wrapText="1"/>
    </xf>
    <xf numFmtId="0" fontId="163" fillId="34" borderId="37" xfId="13" quotePrefix="1" applyFont="1" applyFill="1" applyBorder="1" applyAlignment="1">
      <alignment horizontal="center" vertical="top" wrapText="1"/>
    </xf>
    <xf numFmtId="0" fontId="163" fillId="34" borderId="40" xfId="13" quotePrefix="1" applyFont="1" applyFill="1" applyBorder="1" applyAlignment="1">
      <alignment horizontal="center" vertical="top" wrapText="1"/>
    </xf>
    <xf numFmtId="0" fontId="148" fillId="18" borderId="27" xfId="13" applyFont="1" applyFill="1" applyBorder="1" applyAlignment="1">
      <alignment horizontal="right" vertical="top" wrapText="1"/>
    </xf>
    <xf numFmtId="0" fontId="148" fillId="18" borderId="28" xfId="13" applyFont="1" applyFill="1" applyBorder="1" applyAlignment="1">
      <alignment horizontal="right" vertical="top" wrapText="1"/>
    </xf>
    <xf numFmtId="0" fontId="148" fillId="18" borderId="18" xfId="13" applyFont="1" applyFill="1" applyBorder="1" applyAlignment="1">
      <alignment horizontal="right" vertical="top" wrapText="1"/>
    </xf>
    <xf numFmtId="0" fontId="12" fillId="27" borderId="3" xfId="13" applyFill="1" applyBorder="1" applyAlignment="1" applyProtection="1">
      <alignment horizontal="left" vertical="center"/>
      <protection locked="0"/>
    </xf>
    <xf numFmtId="0" fontId="12" fillId="27" borderId="31" xfId="13" applyFill="1" applyBorder="1" applyAlignment="1" applyProtection="1">
      <alignment horizontal="left" vertical="center"/>
      <protection locked="0"/>
    </xf>
    <xf numFmtId="0" fontId="12" fillId="27" borderId="32" xfId="13" applyFill="1" applyBorder="1" applyAlignment="1" applyProtection="1">
      <alignment horizontal="left" vertical="center"/>
      <protection locked="0"/>
    </xf>
    <xf numFmtId="0" fontId="12" fillId="27" borderId="3" xfId="0" applyFont="1" applyFill="1" applyBorder="1" applyAlignment="1">
      <alignment horizontal="left" vertical="center"/>
    </xf>
    <xf numFmtId="0" fontId="12" fillId="27" borderId="31" xfId="0" applyFont="1" applyFill="1" applyBorder="1" applyAlignment="1">
      <alignment horizontal="left" vertical="center"/>
    </xf>
    <xf numFmtId="0" fontId="12" fillId="27" borderId="32" xfId="0" applyFont="1" applyFill="1" applyBorder="1" applyAlignment="1">
      <alignment horizontal="left" vertical="center"/>
    </xf>
    <xf numFmtId="0" fontId="136" fillId="0" borderId="22" xfId="13" quotePrefix="1" applyFont="1" applyBorder="1" applyAlignment="1">
      <alignment vertical="top"/>
    </xf>
    <xf numFmtId="0" fontId="136" fillId="0" borderId="27" xfId="13" quotePrefix="1" applyFont="1" applyBorder="1" applyAlignment="1">
      <alignment vertical="top"/>
    </xf>
    <xf numFmtId="0" fontId="136" fillId="0" borderId="28" xfId="13" quotePrefix="1" applyFont="1" applyBorder="1" applyAlignment="1">
      <alignment vertical="top"/>
    </xf>
    <xf numFmtId="0" fontId="136" fillId="0" borderId="31" xfId="13" applyFont="1" applyBorder="1" applyAlignment="1">
      <alignment vertical="top" wrapText="1"/>
    </xf>
    <xf numFmtId="0" fontId="136" fillId="0" borderId="35" xfId="13" applyFont="1" applyBorder="1" applyAlignment="1">
      <alignment vertical="top"/>
    </xf>
    <xf numFmtId="0" fontId="131" fillId="0" borderId="0" xfId="10" applyFont="1" applyAlignment="1">
      <alignment horizontal="left" vertical="top" wrapText="1"/>
    </xf>
    <xf numFmtId="0" fontId="0" fillId="0" borderId="29" xfId="0" applyBorder="1" applyAlignment="1">
      <alignment horizontal="center"/>
    </xf>
    <xf numFmtId="0" fontId="23" fillId="27" borderId="37" xfId="0" applyFont="1" applyFill="1" applyBorder="1" applyAlignment="1" applyProtection="1">
      <alignment horizontal="center" vertical="center"/>
      <protection locked="0"/>
    </xf>
    <xf numFmtId="0" fontId="23" fillId="27" borderId="37" xfId="0" applyFont="1" applyFill="1" applyBorder="1" applyAlignment="1" applyProtection="1">
      <alignment horizontal="center" vertical="center" wrapText="1"/>
      <protection locked="0"/>
    </xf>
    <xf numFmtId="0" fontId="12" fillId="0" borderId="16" xfId="0" applyFont="1" applyBorder="1" applyAlignment="1">
      <alignment horizontal="left" vertical="top" wrapText="1"/>
    </xf>
    <xf numFmtId="0" fontId="131" fillId="0" borderId="0" xfId="10" quotePrefix="1" applyFont="1" applyAlignment="1">
      <alignment horizontal="left" vertical="top"/>
    </xf>
    <xf numFmtId="0" fontId="35" fillId="0" borderId="0" xfId="8" applyFont="1" applyAlignment="1">
      <alignment horizontal="left" vertical="top"/>
    </xf>
    <xf numFmtId="0" fontId="21" fillId="0" borderId="18" xfId="13" applyFont="1" applyBorder="1" applyAlignment="1">
      <alignment horizontal="left" vertical="top"/>
    </xf>
    <xf numFmtId="0" fontId="35" fillId="0" borderId="0" xfId="13" quotePrefix="1" applyFont="1" applyAlignment="1">
      <alignment horizontal="justify" vertical="top"/>
    </xf>
    <xf numFmtId="0" fontId="21" fillId="0" borderId="33" xfId="13" applyFont="1" applyBorder="1" applyAlignment="1">
      <alignment horizontal="left" vertical="top"/>
    </xf>
    <xf numFmtId="0" fontId="21" fillId="0" borderId="31" xfId="13" applyFont="1" applyBorder="1" applyAlignment="1">
      <alignment horizontal="left" vertical="top"/>
    </xf>
    <xf numFmtId="0" fontId="21" fillId="0" borderId="0" xfId="13" applyFont="1" applyAlignment="1">
      <alignment horizontal="right" vertical="top"/>
    </xf>
    <xf numFmtId="0" fontId="236" fillId="0" borderId="0" xfId="13" applyFont="1" applyAlignment="1">
      <alignment horizontal="left" vertical="top"/>
    </xf>
    <xf numFmtId="0" fontId="12" fillId="0" borderId="58" xfId="13" applyBorder="1"/>
    <xf numFmtId="0" fontId="12" fillId="0" borderId="54" xfId="13" applyBorder="1"/>
    <xf numFmtId="0" fontId="12" fillId="0" borderId="53" xfId="13" applyBorder="1"/>
    <xf numFmtId="0" fontId="247" fillId="0" borderId="0" xfId="13" applyFont="1" applyAlignment="1">
      <alignment vertical="center"/>
    </xf>
    <xf numFmtId="0" fontId="0" fillId="0" borderId="0" xfId="0" applyAlignment="1">
      <alignment horizontal="left" wrapText="1"/>
    </xf>
    <xf numFmtId="0" fontId="107" fillId="0" borderId="0" xfId="10"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vertical="center" wrapText="1"/>
    </xf>
    <xf numFmtId="0" fontId="1" fillId="0" borderId="0" xfId="17" applyFont="1"/>
    <xf numFmtId="0" fontId="12" fillId="0" borderId="2" xfId="0" applyFont="1" applyBorder="1" applyAlignment="1">
      <alignment vertical="center" wrapText="1"/>
    </xf>
    <xf numFmtId="0" fontId="155" fillId="0" borderId="0" xfId="0" applyFont="1" applyAlignment="1">
      <alignment horizontal="left" vertical="top" wrapText="1"/>
    </xf>
    <xf numFmtId="0" fontId="155" fillId="0" borderId="0" xfId="0" applyFont="1" applyAlignment="1">
      <alignment vertical="top" wrapText="1"/>
    </xf>
    <xf numFmtId="0" fontId="155" fillId="0" borderId="0" xfId="0" applyFont="1" applyAlignment="1">
      <alignment horizontal="left" vertical="center" wrapText="1"/>
    </xf>
    <xf numFmtId="0" fontId="155" fillId="0" borderId="0" xfId="0" applyFont="1" applyAlignment="1">
      <alignment vertical="center"/>
    </xf>
    <xf numFmtId="0" fontId="21" fillId="0" borderId="0" xfId="13" applyFont="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131" fillId="0" borderId="0" xfId="0" applyFont="1" applyAlignment="1">
      <alignment horizontal="justify" vertical="center" wrapText="1"/>
    </xf>
    <xf numFmtId="0" fontId="12" fillId="0" borderId="0" xfId="0" applyFont="1" applyAlignment="1">
      <alignment wrapText="1"/>
    </xf>
    <xf numFmtId="0" fontId="155" fillId="0" borderId="0" xfId="13" applyFont="1" applyAlignment="1">
      <alignment horizontal="left" vertical="center" wrapText="1"/>
    </xf>
    <xf numFmtId="0" fontId="12" fillId="0" borderId="0" xfId="13" applyAlignment="1">
      <alignment horizontal="justify" vertical="top"/>
    </xf>
    <xf numFmtId="0" fontId="155" fillId="0" borderId="0" xfId="13" applyFont="1"/>
    <xf numFmtId="0" fontId="155" fillId="0" borderId="0" xfId="13" applyFont="1" applyAlignment="1">
      <alignment horizontal="left" wrapText="1"/>
    </xf>
    <xf numFmtId="0" fontId="12" fillId="0" borderId="0" xfId="0" applyFont="1" applyAlignment="1">
      <alignment horizontal="center" vertical="top" wrapText="1"/>
    </xf>
    <xf numFmtId="0" fontId="131" fillId="0" borderId="0" xfId="0" applyFont="1" applyAlignment="1">
      <alignment horizontal="justify" wrapText="1"/>
    </xf>
    <xf numFmtId="0" fontId="107" fillId="0" borderId="18" xfId="0" applyFont="1" applyBorder="1" applyAlignment="1">
      <alignment horizontal="left" vertical="center" wrapText="1" indent="1"/>
    </xf>
    <xf numFmtId="0" fontId="107" fillId="0" borderId="18" xfId="0" applyFont="1" applyBorder="1" applyAlignment="1">
      <alignment vertical="center" wrapText="1"/>
    </xf>
    <xf numFmtId="0" fontId="107" fillId="0" borderId="0" xfId="0" applyFont="1" applyAlignment="1">
      <alignment wrapText="1"/>
    </xf>
    <xf numFmtId="0" fontId="107" fillId="0" borderId="0" xfId="0" applyFont="1" applyAlignment="1">
      <alignment horizontal="left" wrapText="1"/>
    </xf>
    <xf numFmtId="0" fontId="131" fillId="0" borderId="0" xfId="0" applyFont="1" applyAlignment="1">
      <alignment horizontal="center" wrapText="1"/>
    </xf>
    <xf numFmtId="0" fontId="131" fillId="0" borderId="0" xfId="0" applyFont="1" applyAlignment="1">
      <alignment horizontal="center" vertical="center" wrapText="1"/>
    </xf>
    <xf numFmtId="0" fontId="22" fillId="0" borderId="31" xfId="0" applyFont="1" applyBorder="1"/>
    <xf numFmtId="0" fontId="22" fillId="0" borderId="32" xfId="0" applyFont="1" applyBorder="1"/>
    <xf numFmtId="0" fontId="22" fillId="0" borderId="31" xfId="0" applyFont="1" applyBorder="1" applyAlignment="1">
      <alignment horizontal="right"/>
    </xf>
    <xf numFmtId="0" fontId="40" fillId="0" borderId="0" xfId="0" applyFont="1"/>
    <xf numFmtId="0" fontId="28" fillId="0" borderId="0" xfId="0" applyFont="1"/>
    <xf numFmtId="0" fontId="35" fillId="0" borderId="0" xfId="0" applyFont="1"/>
    <xf numFmtId="0" fontId="12" fillId="16" borderId="0" xfId="0" applyFont="1" applyFill="1" applyAlignment="1">
      <alignment horizontal="right"/>
    </xf>
    <xf numFmtId="0" fontId="12" fillId="16" borderId="0" xfId="0" applyFont="1" applyFill="1" applyAlignment="1">
      <alignment horizontal="left"/>
    </xf>
    <xf numFmtId="0" fontId="12" fillId="16" borderId="0" xfId="0" applyFont="1" applyFill="1"/>
    <xf numFmtId="0" fontId="133" fillId="38" borderId="25" xfId="0" applyFont="1" applyFill="1" applyBorder="1" applyAlignment="1">
      <alignment vertical="center" wrapText="1"/>
    </xf>
    <xf numFmtId="0" fontId="133" fillId="38" borderId="23" xfId="0" applyFont="1" applyFill="1" applyBorder="1" applyAlignment="1">
      <alignment vertical="center" wrapText="1"/>
    </xf>
    <xf numFmtId="0" fontId="133" fillId="38" borderId="51" xfId="0" applyFont="1" applyFill="1" applyBorder="1" applyAlignment="1">
      <alignment vertical="center" wrapText="1"/>
    </xf>
    <xf numFmtId="49" fontId="136" fillId="38" borderId="6" xfId="0" applyNumberFormat="1" applyFont="1" applyFill="1" applyBorder="1" applyAlignment="1">
      <alignment horizontal="left" wrapText="1"/>
    </xf>
    <xf numFmtId="0" fontId="136" fillId="38" borderId="0" xfId="0" applyFont="1" applyFill="1" applyAlignment="1">
      <alignment horizontal="left" wrapText="1"/>
    </xf>
    <xf numFmtId="0" fontId="136" fillId="38" borderId="10" xfId="0" applyFont="1" applyFill="1" applyBorder="1" applyAlignment="1">
      <alignment horizontal="left" wrapText="1"/>
    </xf>
    <xf numFmtId="0" fontId="136" fillId="38" borderId="6" xfId="0" applyFont="1" applyFill="1" applyBorder="1" applyAlignment="1">
      <alignment horizontal="left" wrapText="1"/>
    </xf>
    <xf numFmtId="0" fontId="136" fillId="38" borderId="0" xfId="0" applyFont="1" applyFill="1" applyAlignment="1">
      <alignment vertical="top" wrapText="1"/>
    </xf>
    <xf numFmtId="0" fontId="136" fillId="38" borderId="10" xfId="0" applyFont="1" applyFill="1" applyBorder="1" applyAlignment="1">
      <alignment vertical="top" wrapText="1"/>
    </xf>
    <xf numFmtId="0" fontId="136" fillId="38" borderId="8" xfId="0" applyFont="1" applyFill="1" applyBorder="1" applyAlignment="1">
      <alignment vertical="top" wrapText="1"/>
    </xf>
    <xf numFmtId="0" fontId="136" fillId="38" borderId="52" xfId="0" applyFont="1" applyFill="1" applyBorder="1" applyAlignment="1">
      <alignment vertical="top" wrapText="1"/>
    </xf>
    <xf numFmtId="0" fontId="136" fillId="38" borderId="9" xfId="0" applyFont="1" applyFill="1" applyBorder="1" applyAlignment="1">
      <alignment vertical="top" wrapText="1"/>
    </xf>
    <xf numFmtId="0" fontId="252" fillId="0" borderId="30" xfId="0" quotePrefix="1" applyFont="1" applyBorder="1" applyAlignment="1">
      <alignment vertical="center" wrapText="1"/>
    </xf>
    <xf numFmtId="0" fontId="136" fillId="0" borderId="18" xfId="0" applyFont="1" applyBorder="1" applyAlignment="1">
      <alignment horizontal="center" vertical="top" wrapText="1"/>
    </xf>
    <xf numFmtId="0" fontId="136" fillId="0" borderId="28" xfId="0" applyFont="1" applyBorder="1" applyAlignment="1">
      <alignment horizontal="center" wrapText="1"/>
    </xf>
    <xf numFmtId="0" fontId="136" fillId="0" borderId="28" xfId="0" applyFont="1" applyBorder="1" applyAlignment="1">
      <alignment wrapText="1"/>
    </xf>
    <xf numFmtId="0" fontId="263" fillId="0" borderId="0" xfId="0" applyFont="1"/>
    <xf numFmtId="0" fontId="264" fillId="0" borderId="141" xfId="0" applyFont="1" applyBorder="1" applyAlignment="1">
      <alignment horizontal="left" vertical="center"/>
    </xf>
    <xf numFmtId="0" fontId="253" fillId="0" borderId="0" xfId="0" applyFont="1"/>
    <xf numFmtId="0" fontId="253" fillId="0" borderId="21" xfId="0" applyFont="1" applyBorder="1" applyAlignment="1">
      <alignment horizontal="center" vertical="center"/>
    </xf>
    <xf numFmtId="0" fontId="253" fillId="0" borderId="17" xfId="0" applyFont="1" applyBorder="1" applyAlignment="1">
      <alignment horizontal="left" vertical="center" wrapText="1"/>
    </xf>
    <xf numFmtId="0" fontId="253" fillId="0" borderId="0" xfId="0" applyFont="1" applyAlignment="1">
      <alignment vertical="top"/>
    </xf>
    <xf numFmtId="0" fontId="253" fillId="0" borderId="2" xfId="0" applyFont="1" applyBorder="1" applyAlignment="1">
      <alignment horizontal="center" vertical="center"/>
    </xf>
    <xf numFmtId="0" fontId="253" fillId="0" borderId="30" xfId="0" applyFont="1" applyBorder="1" applyAlignment="1">
      <alignment vertical="center" wrapText="1"/>
    </xf>
    <xf numFmtId="0" fontId="253" fillId="0" borderId="2" xfId="0" applyFont="1" applyBorder="1" applyAlignment="1">
      <alignment horizontal="center" vertical="top"/>
    </xf>
    <xf numFmtId="0" fontId="253" fillId="0" borderId="30" xfId="0" applyFont="1" applyBorder="1" applyAlignment="1">
      <alignment vertical="top" wrapText="1"/>
    </xf>
    <xf numFmtId="0" fontId="253" fillId="0" borderId="2" xfId="0" applyFont="1" applyBorder="1" applyAlignment="1">
      <alignment vertical="top"/>
    </xf>
    <xf numFmtId="0" fontId="263" fillId="0" borderId="2" xfId="0" applyFont="1" applyBorder="1" applyAlignment="1">
      <alignment vertical="top"/>
    </xf>
    <xf numFmtId="0" fontId="263" fillId="0" borderId="30" xfId="0" applyFont="1" applyBorder="1" applyAlignment="1">
      <alignment vertical="top" wrapText="1"/>
    </xf>
    <xf numFmtId="0" fontId="263" fillId="0" borderId="0" xfId="0" applyFont="1" applyAlignment="1">
      <alignment vertical="top"/>
    </xf>
    <xf numFmtId="0" fontId="263" fillId="0" borderId="14" xfId="0" applyFont="1" applyBorder="1" applyAlignment="1">
      <alignment vertical="top"/>
    </xf>
    <xf numFmtId="0" fontId="263" fillId="0" borderId="91" xfId="0" applyFont="1" applyBorder="1" applyAlignment="1">
      <alignment vertical="top" wrapText="1"/>
    </xf>
    <xf numFmtId="0" fontId="263" fillId="0" borderId="0" xfId="0" applyFont="1" applyAlignment="1">
      <alignment vertical="top" wrapText="1"/>
    </xf>
    <xf numFmtId="0" fontId="253" fillId="0" borderId="21" xfId="0" applyFont="1" applyBorder="1" applyAlignment="1">
      <alignment horizontal="center" vertical="top"/>
    </xf>
    <xf numFmtId="0" fontId="266" fillId="0" borderId="17" xfId="0" applyFont="1" applyBorder="1" applyAlignment="1">
      <alignment horizontal="left" vertical="top" wrapText="1"/>
    </xf>
    <xf numFmtId="0" fontId="266" fillId="0" borderId="30" xfId="0" applyFont="1" applyBorder="1" applyAlignment="1">
      <alignment vertical="top" wrapText="1"/>
    </xf>
    <xf numFmtId="0" fontId="13" fillId="0" borderId="145" xfId="0" applyFont="1" applyBorder="1" applyAlignment="1">
      <alignment horizontal="left" vertical="top"/>
    </xf>
    <xf numFmtId="0" fontId="28" fillId="0" borderId="0" xfId="0" applyFont="1" applyAlignment="1">
      <alignment vertical="top" wrapText="1"/>
    </xf>
    <xf numFmtId="0" fontId="21" fillId="47" borderId="149" xfId="0" applyFont="1" applyFill="1" applyBorder="1" applyAlignment="1">
      <alignment horizontal="left" vertical="top" wrapText="1"/>
    </xf>
    <xf numFmtId="0" fontId="0" fillId="45" borderId="18" xfId="0" applyFill="1" applyBorder="1" applyAlignment="1">
      <alignment horizontal="center" vertical="top" wrapText="1"/>
    </xf>
    <xf numFmtId="0" fontId="112" fillId="45" borderId="18" xfId="0" applyFont="1" applyFill="1" applyBorder="1" applyAlignment="1">
      <alignment horizontal="center" vertical="top" wrapText="1"/>
    </xf>
    <xf numFmtId="0" fontId="0" fillId="0" borderId="149" xfId="0" applyBorder="1" applyAlignment="1">
      <alignment horizontal="left" vertical="top" wrapText="1"/>
    </xf>
    <xf numFmtId="0" fontId="0" fillId="0" borderId="18" xfId="0" applyBorder="1" applyAlignment="1">
      <alignment wrapText="1"/>
    </xf>
    <xf numFmtId="0" fontId="0" fillId="0" borderId="18" xfId="0" applyBorder="1" applyAlignment="1">
      <alignment horizontal="center" vertical="top" wrapText="1"/>
    </xf>
    <xf numFmtId="0" fontId="12" fillId="0" borderId="18" xfId="0" applyFont="1" applyBorder="1" applyAlignment="1">
      <alignment horizontal="center" vertical="top" wrapText="1"/>
    </xf>
    <xf numFmtId="0" fontId="268" fillId="0" borderId="136" xfId="0" applyFont="1" applyBorder="1" applyAlignment="1">
      <alignment horizontal="left" vertical="top"/>
    </xf>
    <xf numFmtId="0" fontId="35" fillId="0" borderId="136" xfId="0" applyFont="1" applyBorder="1" applyAlignment="1">
      <alignment horizontal="left" vertical="top"/>
    </xf>
    <xf numFmtId="0" fontId="278" fillId="0" borderId="17" xfId="13" applyFont="1" applyBorder="1" applyAlignment="1">
      <alignment horizontal="left" vertical="top"/>
    </xf>
    <xf numFmtId="0" fontId="278" fillId="0" borderId="33" xfId="13" applyFont="1" applyBorder="1" applyAlignment="1">
      <alignment horizontal="left" vertical="top"/>
    </xf>
    <xf numFmtId="0" fontId="278" fillId="0" borderId="33" xfId="13" applyFont="1" applyBorder="1"/>
    <xf numFmtId="0" fontId="278" fillId="0" borderId="33" xfId="13" applyFont="1" applyBorder="1" applyAlignment="1">
      <alignment vertical="top"/>
    </xf>
    <xf numFmtId="0" fontId="278" fillId="0" borderId="33" xfId="13" applyFont="1" applyBorder="1" applyAlignment="1">
      <alignment horizontal="right"/>
    </xf>
    <xf numFmtId="0" fontId="278" fillId="0" borderId="20" xfId="13" applyFont="1" applyBorder="1" applyAlignment="1">
      <alignment horizontal="left" vertical="top" wrapText="1"/>
    </xf>
    <xf numFmtId="0" fontId="262" fillId="0" borderId="17" xfId="13" applyFont="1" applyBorder="1" applyAlignment="1">
      <alignment horizontal="left" vertical="center"/>
    </xf>
    <xf numFmtId="0" fontId="262" fillId="0" borderId="20" xfId="13" applyFont="1" applyBorder="1" applyAlignment="1">
      <alignment horizontal="left" vertical="center"/>
    </xf>
    <xf numFmtId="0" fontId="262" fillId="0" borderId="17" xfId="13" applyFont="1" applyBorder="1" applyAlignment="1">
      <alignment vertical="center"/>
    </xf>
    <xf numFmtId="0" fontId="262" fillId="0" borderId="33" xfId="13" applyFont="1" applyBorder="1" applyAlignment="1">
      <alignment vertical="center"/>
    </xf>
    <xf numFmtId="0" fontId="262" fillId="0" borderId="20" xfId="13" applyFont="1" applyBorder="1" applyAlignment="1">
      <alignment horizontal="right" vertical="center"/>
    </xf>
    <xf numFmtId="0" fontId="262" fillId="0" borderId="20" xfId="13" applyFont="1" applyBorder="1" applyAlignment="1">
      <alignment vertical="center"/>
    </xf>
    <xf numFmtId="0" fontId="278" fillId="0" borderId="30" xfId="13" applyFont="1" applyBorder="1" applyAlignment="1">
      <alignment horizontal="left" vertical="top"/>
    </xf>
    <xf numFmtId="0" fontId="278" fillId="0" borderId="18" xfId="13" applyFont="1" applyBorder="1" applyAlignment="1">
      <alignment horizontal="left" vertical="top"/>
    </xf>
    <xf numFmtId="0" fontId="278" fillId="0" borderId="18" xfId="13" applyFont="1" applyBorder="1" applyAlignment="1">
      <alignment horizontal="left" vertical="center"/>
    </xf>
    <xf numFmtId="0" fontId="279" fillId="0" borderId="18" xfId="13" applyFont="1" applyBorder="1" applyAlignment="1">
      <alignment horizontal="left" vertical="top" wrapText="1"/>
    </xf>
    <xf numFmtId="0" fontId="278" fillId="0" borderId="18" xfId="13" applyFont="1" applyBorder="1" applyAlignment="1">
      <alignment vertical="top"/>
    </xf>
    <xf numFmtId="0" fontId="253" fillId="0" borderId="18" xfId="13" applyFont="1" applyBorder="1" applyAlignment="1">
      <alignment horizontal="left" vertical="top"/>
    </xf>
    <xf numFmtId="0" fontId="279" fillId="50" borderId="32" xfId="13" applyFont="1" applyFill="1" applyBorder="1" applyAlignment="1">
      <alignment horizontal="left" vertical="top"/>
    </xf>
    <xf numFmtId="0" fontId="280" fillId="50" borderId="18" xfId="13" applyFont="1" applyFill="1" applyBorder="1" applyAlignment="1">
      <alignment horizontal="center" vertical="top" wrapText="1"/>
    </xf>
    <xf numFmtId="0" fontId="278" fillId="50" borderId="18" xfId="13" applyFont="1" applyFill="1" applyBorder="1" applyAlignment="1">
      <alignment horizontal="left" vertical="top"/>
    </xf>
    <xf numFmtId="0" fontId="282" fillId="23" borderId="18" xfId="13" applyFont="1" applyFill="1" applyBorder="1" applyAlignment="1">
      <alignment horizontal="center" vertical="top" wrapText="1"/>
    </xf>
    <xf numFmtId="0" fontId="23" fillId="0" borderId="0" xfId="0" applyFont="1" applyAlignment="1">
      <alignment horizontal="left" vertical="top"/>
    </xf>
    <xf numFmtId="0" fontId="157" fillId="0" borderId="0" xfId="0" applyFont="1"/>
    <xf numFmtId="0" fontId="88" fillId="6" borderId="0" xfId="0" applyFont="1" applyFill="1" applyAlignment="1">
      <alignment horizontal="left" vertical="center" wrapText="1"/>
    </xf>
    <xf numFmtId="0" fontId="101" fillId="6" borderId="0" xfId="0" applyFont="1" applyFill="1" applyAlignment="1">
      <alignment horizontal="left" vertical="center" wrapText="1"/>
    </xf>
    <xf numFmtId="0" fontId="116" fillId="18" borderId="0" xfId="0" applyFont="1" applyFill="1" applyAlignment="1">
      <alignment horizontal="left" vertical="center" wrapText="1"/>
    </xf>
    <xf numFmtId="0" fontId="100" fillId="6" borderId="0" xfId="0" applyFont="1" applyFill="1" applyAlignment="1">
      <alignment horizontal="center" vertical="center"/>
    </xf>
    <xf numFmtId="0" fontId="114" fillId="20" borderId="0" xfId="0" applyFont="1" applyFill="1" applyAlignment="1">
      <alignment horizontal="center" vertical="center"/>
    </xf>
    <xf numFmtId="0" fontId="13" fillId="16" borderId="0" xfId="0" applyFont="1" applyFill="1" applyAlignment="1">
      <alignment horizontal="left" vertical="top" wrapText="1"/>
    </xf>
    <xf numFmtId="0" fontId="12" fillId="27" borderId="15" xfId="0" applyFont="1" applyFill="1" applyBorder="1" applyAlignment="1" applyProtection="1">
      <alignment horizontal="center" vertical="center" wrapText="1"/>
      <protection locked="0"/>
    </xf>
    <xf numFmtId="0" fontId="12" fillId="27" borderId="43" xfId="0" applyFont="1" applyFill="1" applyBorder="1" applyAlignment="1" applyProtection="1">
      <alignment horizontal="center" vertical="center" wrapText="1"/>
      <protection locked="0"/>
    </xf>
    <xf numFmtId="0" fontId="12" fillId="27" borderId="26" xfId="0" applyFont="1" applyFill="1" applyBorder="1" applyAlignment="1" applyProtection="1">
      <alignment horizontal="center" vertical="center" wrapText="1"/>
      <protection locked="0"/>
    </xf>
    <xf numFmtId="0" fontId="131" fillId="34" borderId="6" xfId="13" applyFont="1" applyFill="1" applyBorder="1" applyAlignment="1">
      <alignment horizontal="left" vertical="top" wrapText="1"/>
    </xf>
    <xf numFmtId="0" fontId="131" fillId="34" borderId="0" xfId="13" applyFont="1" applyFill="1" applyAlignment="1">
      <alignment horizontal="left" vertical="top" wrapText="1"/>
    </xf>
    <xf numFmtId="0" fontId="131" fillId="34" borderId="19" xfId="13" applyFont="1" applyFill="1" applyBorder="1" applyAlignment="1">
      <alignment horizontal="left" vertical="top" wrapText="1"/>
    </xf>
    <xf numFmtId="0" fontId="136" fillId="27" borderId="18" xfId="13" applyFont="1" applyFill="1" applyBorder="1" applyAlignment="1">
      <alignment horizontal="left" vertical="top" wrapText="1"/>
    </xf>
    <xf numFmtId="164" fontId="240" fillId="19" borderId="19" xfId="11" applyFont="1" applyFill="1" applyBorder="1" applyAlignment="1">
      <alignment horizontal="left" vertical="top" wrapText="1"/>
    </xf>
    <xf numFmtId="0" fontId="119" fillId="19" borderId="0" xfId="0" applyFont="1" applyFill="1" applyAlignment="1">
      <alignment horizontal="left" vertical="top" wrapText="1"/>
    </xf>
    <xf numFmtId="0" fontId="110" fillId="18" borderId="85" xfId="13" applyFont="1" applyFill="1" applyBorder="1" applyAlignment="1">
      <alignment horizontal="left" vertical="top" wrapText="1"/>
    </xf>
    <xf numFmtId="0" fontId="219" fillId="27" borderId="18" xfId="13" applyFont="1" applyFill="1" applyBorder="1" applyAlignment="1">
      <alignment horizontal="left" vertical="top" wrapText="1"/>
    </xf>
    <xf numFmtId="0" fontId="12" fillId="27" borderId="15" xfId="0" applyFont="1" applyFill="1" applyBorder="1" applyAlignment="1" applyProtection="1">
      <alignment horizontal="left" vertical="center" wrapText="1"/>
      <protection locked="0"/>
    </xf>
    <xf numFmtId="0" fontId="12" fillId="27" borderId="43" xfId="0" applyFont="1" applyFill="1" applyBorder="1" applyAlignment="1" applyProtection="1">
      <alignment horizontal="left" vertical="center" wrapText="1"/>
      <protection locked="0"/>
    </xf>
    <xf numFmtId="0" fontId="12" fillId="27" borderId="26" xfId="0" applyFont="1" applyFill="1" applyBorder="1" applyAlignment="1" applyProtection="1">
      <alignment horizontal="left" vertical="center" wrapText="1"/>
      <protection locked="0"/>
    </xf>
    <xf numFmtId="0" fontId="136" fillId="27" borderId="30" xfId="13" applyFont="1" applyFill="1" applyBorder="1" applyAlignment="1">
      <alignment horizontal="left" vertical="top" wrapText="1"/>
    </xf>
    <xf numFmtId="0" fontId="136" fillId="27" borderId="31" xfId="13" applyFont="1" applyFill="1" applyBorder="1" applyAlignment="1">
      <alignment horizontal="left" vertical="top" wrapText="1"/>
    </xf>
    <xf numFmtId="0" fontId="136" fillId="27" borderId="32" xfId="13" applyFont="1" applyFill="1" applyBorder="1" applyAlignment="1">
      <alignment horizontal="left" vertical="top" wrapText="1"/>
    </xf>
    <xf numFmtId="0" fontId="170" fillId="21" borderId="6" xfId="13" applyFont="1" applyFill="1" applyBorder="1" applyAlignment="1">
      <alignment horizontal="center" vertical="top"/>
    </xf>
    <xf numFmtId="0" fontId="170" fillId="21" borderId="0" xfId="13" applyFont="1" applyFill="1" applyAlignment="1">
      <alignment horizontal="center" vertical="top"/>
    </xf>
    <xf numFmtId="0" fontId="136" fillId="27" borderId="6" xfId="13" applyFont="1" applyFill="1" applyBorder="1" applyAlignment="1">
      <alignment horizontal="left" vertical="top" wrapText="1"/>
    </xf>
    <xf numFmtId="0" fontId="136" fillId="27" borderId="0" xfId="13" applyFont="1" applyFill="1" applyAlignment="1">
      <alignment horizontal="left" vertical="top" wrapText="1"/>
    </xf>
    <xf numFmtId="0" fontId="136" fillId="27" borderId="19" xfId="13" applyFont="1" applyFill="1" applyBorder="1" applyAlignment="1">
      <alignment horizontal="left" vertical="top" wrapText="1"/>
    </xf>
    <xf numFmtId="0" fontId="51" fillId="27" borderId="2" xfId="0" applyFont="1" applyFill="1" applyBorder="1" applyAlignment="1" applyProtection="1">
      <alignment horizontal="left" vertical="center"/>
      <protection locked="0"/>
    </xf>
    <xf numFmtId="0" fontId="51" fillId="27" borderId="18" xfId="0" applyFont="1" applyFill="1" applyBorder="1" applyAlignment="1" applyProtection="1">
      <alignment horizontal="left" vertical="center"/>
      <protection locked="0"/>
    </xf>
    <xf numFmtId="0" fontId="51" fillId="27" borderId="14" xfId="0" applyFont="1" applyFill="1" applyBorder="1" applyAlignment="1" applyProtection="1">
      <alignment horizontal="left" vertical="center"/>
      <protection locked="0"/>
    </xf>
    <xf numFmtId="0" fontId="51" fillId="27" borderId="60" xfId="0" applyFont="1" applyFill="1" applyBorder="1" applyAlignment="1" applyProtection="1">
      <alignment horizontal="left" vertical="center"/>
      <protection locked="0"/>
    </xf>
    <xf numFmtId="0" fontId="116" fillId="21" borderId="63" xfId="0" applyFont="1" applyFill="1" applyBorder="1" applyAlignment="1">
      <alignment horizontal="center" vertical="center"/>
    </xf>
    <xf numFmtId="0" fontId="18" fillId="27" borderId="18" xfId="0" applyFont="1" applyFill="1" applyBorder="1" applyAlignment="1" applyProtection="1">
      <alignment horizontal="left"/>
      <protection locked="0"/>
    </xf>
    <xf numFmtId="0" fontId="18" fillId="27" borderId="37" xfId="0" applyFont="1" applyFill="1" applyBorder="1" applyAlignment="1" applyProtection="1">
      <alignment horizontal="left"/>
      <protection locked="0"/>
    </xf>
    <xf numFmtId="0" fontId="18" fillId="27" borderId="60" xfId="0" applyFont="1" applyFill="1" applyBorder="1" applyAlignment="1" applyProtection="1">
      <alignment horizontal="left"/>
      <protection locked="0"/>
    </xf>
    <xf numFmtId="0" fontId="18" fillId="27" borderId="40" xfId="0" applyFont="1" applyFill="1" applyBorder="1" applyAlignment="1" applyProtection="1">
      <alignment horizontal="left"/>
      <protection locked="0"/>
    </xf>
    <xf numFmtId="0" fontId="155" fillId="23" borderId="58" xfId="0" applyFont="1" applyFill="1" applyBorder="1" applyAlignment="1">
      <alignment horizontal="center" vertical="center"/>
    </xf>
    <xf numFmtId="0" fontId="155" fillId="23" borderId="53" xfId="0" applyFont="1" applyFill="1" applyBorder="1" applyAlignment="1">
      <alignment horizontal="center" vertical="center"/>
    </xf>
    <xf numFmtId="0" fontId="51" fillId="27" borderId="21" xfId="0" applyFont="1" applyFill="1" applyBorder="1" applyAlignment="1" applyProtection="1">
      <alignment horizontal="left" vertical="center"/>
      <protection locked="0"/>
    </xf>
    <xf numFmtId="0" fontId="51" fillId="27" borderId="28" xfId="0" applyFont="1" applyFill="1" applyBorder="1" applyAlignment="1" applyProtection="1">
      <alignment horizontal="left" vertical="center"/>
      <protection locked="0"/>
    </xf>
    <xf numFmtId="0" fontId="155" fillId="23" borderId="30" xfId="0" applyFont="1" applyFill="1" applyBorder="1" applyAlignment="1">
      <alignment horizontal="center" vertical="center"/>
    </xf>
    <xf numFmtId="0" fontId="155" fillId="23" borderId="31" xfId="0" applyFont="1" applyFill="1" applyBorder="1" applyAlignment="1">
      <alignment horizontal="center" vertical="center"/>
    </xf>
    <xf numFmtId="0" fontId="155" fillId="23" borderId="32" xfId="0" applyFont="1" applyFill="1" applyBorder="1" applyAlignment="1">
      <alignment horizontal="center" vertical="center"/>
    </xf>
    <xf numFmtId="0" fontId="124" fillId="19" borderId="91" xfId="0" applyFont="1" applyFill="1" applyBorder="1" applyAlignment="1">
      <alignment horizontal="center" vertical="top" wrapText="1"/>
    </xf>
    <xf numFmtId="0" fontId="124" fillId="19" borderId="62" xfId="0" applyFont="1" applyFill="1" applyBorder="1" applyAlignment="1">
      <alignment horizontal="center" vertical="top" wrapText="1"/>
    </xf>
    <xf numFmtId="0" fontId="124" fillId="19" borderId="56" xfId="0" applyFont="1" applyFill="1" applyBorder="1" applyAlignment="1">
      <alignment horizontal="center" vertical="top" wrapText="1"/>
    </xf>
    <xf numFmtId="0" fontId="46" fillId="0" borderId="13" xfId="0" applyFont="1" applyBorder="1" applyAlignment="1">
      <alignment horizontal="left" vertical="top" wrapText="1"/>
    </xf>
    <xf numFmtId="0" fontId="46" fillId="0" borderId="7" xfId="0" applyFont="1" applyBorder="1" applyAlignment="1">
      <alignment horizontal="left" vertical="top" wrapText="1"/>
    </xf>
    <xf numFmtId="0" fontId="12" fillId="27" borderId="30" xfId="0" applyFont="1" applyFill="1" applyBorder="1" applyAlignment="1">
      <alignment horizontal="left"/>
    </xf>
    <xf numFmtId="0" fontId="18" fillId="27" borderId="31" xfId="0" applyFont="1" applyFill="1" applyBorder="1" applyAlignment="1">
      <alignment horizontal="left"/>
    </xf>
    <xf numFmtId="0" fontId="18" fillId="27" borderId="32" xfId="0" applyFont="1" applyFill="1" applyBorder="1" applyAlignment="1">
      <alignment horizontal="left"/>
    </xf>
    <xf numFmtId="0" fontId="18" fillId="27" borderId="30" xfId="0" applyFont="1" applyFill="1" applyBorder="1" applyAlignment="1">
      <alignment horizontal="left"/>
    </xf>
    <xf numFmtId="0" fontId="155" fillId="23" borderId="54" xfId="0" applyFont="1" applyFill="1" applyBorder="1" applyAlignment="1">
      <alignment horizontal="center" vertical="center"/>
    </xf>
    <xf numFmtId="0" fontId="18" fillId="27" borderId="28" xfId="0" applyFont="1" applyFill="1" applyBorder="1" applyAlignment="1" applyProtection="1">
      <alignment horizontal="left"/>
      <protection locked="0"/>
    </xf>
    <xf numFmtId="0" fontId="18" fillId="27" borderId="36" xfId="0" applyFont="1" applyFill="1" applyBorder="1" applyAlignment="1" applyProtection="1">
      <alignment horizontal="left"/>
      <protection locked="0"/>
    </xf>
    <xf numFmtId="0" fontId="106" fillId="27" borderId="18" xfId="0" applyFont="1" applyFill="1" applyBorder="1" applyAlignment="1" applyProtection="1">
      <alignment horizontal="left" vertical="top"/>
      <protection locked="0"/>
    </xf>
    <xf numFmtId="0" fontId="106" fillId="27" borderId="60" xfId="0" applyFont="1" applyFill="1" applyBorder="1" applyAlignment="1" applyProtection="1">
      <alignment horizontal="left" vertical="top"/>
      <protection locked="0"/>
    </xf>
    <xf numFmtId="0" fontId="108" fillId="0" borderId="13" xfId="0" applyFont="1" applyBorder="1" applyAlignment="1">
      <alignment horizontal="left" vertical="center" wrapText="1"/>
    </xf>
    <xf numFmtId="0" fontId="108" fillId="0" borderId="6" xfId="0" applyFont="1" applyBorder="1" applyAlignment="1">
      <alignment horizontal="left" vertical="center" wrapText="1"/>
    </xf>
    <xf numFmtId="0" fontId="108" fillId="0" borderId="8" xfId="0" applyFont="1" applyBorder="1" applyAlignment="1">
      <alignment horizontal="left" vertical="center" wrapText="1"/>
    </xf>
    <xf numFmtId="0" fontId="112" fillId="19" borderId="59" xfId="0" applyFont="1" applyFill="1" applyBorder="1" applyAlignment="1" applyProtection="1">
      <alignment horizontal="center" vertical="center"/>
      <protection locked="0"/>
    </xf>
    <xf numFmtId="0" fontId="112" fillId="19" borderId="18" xfId="0" applyFont="1" applyFill="1" applyBorder="1" applyAlignment="1" applyProtection="1">
      <alignment horizontal="center" vertical="center"/>
      <protection locked="0"/>
    </xf>
    <xf numFmtId="0" fontId="108" fillId="0" borderId="13" xfId="0" applyFont="1" applyBorder="1" applyAlignment="1">
      <alignment horizontal="center" vertical="center" wrapText="1"/>
    </xf>
    <xf numFmtId="0" fontId="108" fillId="0" borderId="6" xfId="0" applyFont="1" applyBorder="1" applyAlignment="1">
      <alignment horizontal="center" vertical="center" wrapText="1"/>
    </xf>
    <xf numFmtId="0" fontId="108" fillId="0" borderId="8"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83" xfId="0" applyFont="1" applyBorder="1" applyAlignment="1">
      <alignment horizontal="left" vertical="center" wrapText="1"/>
    </xf>
    <xf numFmtId="0" fontId="108" fillId="0" borderId="100" xfId="0" applyFont="1" applyBorder="1" applyAlignment="1">
      <alignment horizontal="left" vertical="center" wrapText="1"/>
    </xf>
    <xf numFmtId="0" fontId="108" fillId="0" borderId="90" xfId="0" applyFont="1" applyBorder="1" applyAlignment="1">
      <alignment horizontal="left" vertical="center" wrapText="1"/>
    </xf>
    <xf numFmtId="0" fontId="21" fillId="0" borderId="4" xfId="0" applyFont="1" applyBorder="1" applyAlignment="1">
      <alignment horizontal="left" vertical="center" wrapText="1"/>
    </xf>
    <xf numFmtId="0" fontId="21" fillId="0" borderId="63" xfId="0" applyFont="1" applyBorder="1" applyAlignment="1">
      <alignment horizontal="left" vertical="center" wrapText="1"/>
    </xf>
    <xf numFmtId="0" fontId="106" fillId="27" borderId="2" xfId="0" applyFont="1" applyFill="1" applyBorder="1" applyAlignment="1" applyProtection="1">
      <alignment horizontal="left" vertical="top" wrapText="1"/>
      <protection locked="0"/>
    </xf>
    <xf numFmtId="0" fontId="106" fillId="27" borderId="18" xfId="0" applyFont="1" applyFill="1" applyBorder="1" applyAlignment="1" applyProtection="1">
      <alignment horizontal="left" vertical="top" wrapText="1"/>
      <protection locked="0"/>
    </xf>
    <xf numFmtId="0" fontId="106" fillId="27" borderId="37" xfId="0" applyFont="1" applyFill="1" applyBorder="1" applyAlignment="1" applyProtection="1">
      <alignment horizontal="left" vertical="top" wrapText="1"/>
      <protection locked="0"/>
    </xf>
    <xf numFmtId="0" fontId="108" fillId="0" borderId="52" xfId="0" applyFont="1" applyBorder="1" applyAlignment="1">
      <alignment horizontal="left" vertical="center" wrapText="1"/>
    </xf>
    <xf numFmtId="0" fontId="113" fillId="27" borderId="2" xfId="0" applyFont="1" applyFill="1" applyBorder="1" applyAlignment="1" applyProtection="1">
      <alignment horizontal="left" vertical="top" wrapText="1"/>
      <protection locked="0"/>
    </xf>
    <xf numFmtId="0" fontId="113" fillId="27" borderId="18" xfId="0" applyFont="1" applyFill="1" applyBorder="1" applyAlignment="1" applyProtection="1">
      <alignment horizontal="left" vertical="top" wrapText="1"/>
      <protection locked="0"/>
    </xf>
    <xf numFmtId="0" fontId="113" fillId="27" borderId="37" xfId="0" applyFont="1" applyFill="1" applyBorder="1" applyAlignment="1" applyProtection="1">
      <alignment horizontal="left" vertical="top" wrapText="1"/>
      <protection locked="0"/>
    </xf>
    <xf numFmtId="0" fontId="106" fillId="27" borderId="14" xfId="0" applyFont="1" applyFill="1" applyBorder="1" applyAlignment="1" applyProtection="1">
      <alignment horizontal="left" vertical="top" wrapText="1"/>
      <protection locked="0"/>
    </xf>
    <xf numFmtId="0" fontId="106" fillId="27" borderId="60" xfId="0" applyFont="1" applyFill="1" applyBorder="1" applyAlignment="1" applyProtection="1">
      <alignment horizontal="left" vertical="top" wrapText="1"/>
      <protection locked="0"/>
    </xf>
    <xf numFmtId="0" fontId="106" fillId="27" borderId="40" xfId="0" applyFont="1" applyFill="1" applyBorder="1" applyAlignment="1" applyProtection="1">
      <alignment horizontal="left" vertical="top" wrapText="1"/>
      <protection locked="0"/>
    </xf>
    <xf numFmtId="0" fontId="106" fillId="27" borderId="12" xfId="0" applyFont="1" applyFill="1" applyBorder="1" applyAlignment="1" applyProtection="1">
      <alignment horizontal="left" vertical="top" wrapText="1"/>
      <protection locked="0"/>
    </xf>
    <xf numFmtId="0" fontId="106" fillId="27" borderId="59" xfId="0" applyFont="1" applyFill="1" applyBorder="1" applyAlignment="1" applyProtection="1">
      <alignment horizontal="left" vertical="top" wrapText="1"/>
      <protection locked="0"/>
    </xf>
    <xf numFmtId="0" fontId="106" fillId="27" borderId="39" xfId="0" applyFont="1" applyFill="1" applyBorder="1" applyAlignment="1" applyProtection="1">
      <alignment horizontal="left" vertical="top" wrapText="1"/>
      <protection locked="0"/>
    </xf>
    <xf numFmtId="0" fontId="21" fillId="0" borderId="12" xfId="0" applyFont="1" applyBorder="1" applyAlignment="1">
      <alignment horizontal="left" vertical="center" wrapText="1"/>
    </xf>
    <xf numFmtId="0" fontId="21" fillId="0" borderId="59" xfId="0" applyFont="1" applyBorder="1" applyAlignment="1">
      <alignment horizontal="left" vertical="center" wrapText="1"/>
    </xf>
    <xf numFmtId="0" fontId="21" fillId="0" borderId="2" xfId="0" applyFont="1" applyBorder="1" applyAlignment="1">
      <alignment horizontal="left" vertical="center" wrapText="1"/>
    </xf>
    <xf numFmtId="0" fontId="21" fillId="0" borderId="18" xfId="0" applyFont="1" applyBorder="1" applyAlignment="1">
      <alignment horizontal="left" vertical="center" wrapText="1"/>
    </xf>
    <xf numFmtId="0" fontId="35" fillId="27" borderId="28" xfId="0" applyFont="1" applyFill="1" applyBorder="1" applyAlignment="1">
      <alignment horizontal="left" vertical="center" wrapText="1"/>
    </xf>
    <xf numFmtId="0" fontId="35" fillId="27" borderId="18" xfId="0"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19" xfId="0" applyFont="1" applyBorder="1" applyAlignment="1">
      <alignment horizontal="left" vertical="center" wrapText="1"/>
    </xf>
    <xf numFmtId="0" fontId="22" fillId="27" borderId="18" xfId="0" applyFont="1" applyFill="1" applyBorder="1" applyAlignment="1" applyProtection="1">
      <alignment horizontal="left" vertical="top" wrapText="1"/>
      <protection locked="0"/>
    </xf>
    <xf numFmtId="0" fontId="22" fillId="27" borderId="37" xfId="0" applyFont="1" applyFill="1" applyBorder="1" applyAlignment="1" applyProtection="1">
      <alignment horizontal="left" vertical="top" wrapText="1"/>
      <protection locked="0"/>
    </xf>
    <xf numFmtId="0" fontId="21" fillId="0" borderId="13" xfId="0" applyFont="1" applyBorder="1" applyAlignment="1">
      <alignment horizontal="left" vertical="center" wrapText="1"/>
    </xf>
    <xf numFmtId="0" fontId="21" fillId="0" borderId="6" xfId="0" applyFont="1" applyBorder="1" applyAlignment="1">
      <alignment horizontal="left" vertical="center" wrapText="1"/>
    </xf>
    <xf numFmtId="0" fontId="21" fillId="0" borderId="8" xfId="0" applyFont="1" applyBorder="1" applyAlignment="1">
      <alignment horizontal="left" vertical="center" wrapText="1"/>
    </xf>
    <xf numFmtId="0" fontId="22" fillId="27" borderId="60" xfId="0" applyFont="1" applyFill="1" applyBorder="1" applyAlignment="1" applyProtection="1">
      <alignment horizontal="left" vertical="top" wrapText="1"/>
      <protection locked="0"/>
    </xf>
    <xf numFmtId="0" fontId="22" fillId="27" borderId="40" xfId="0" applyFont="1" applyFill="1" applyBorder="1" applyAlignment="1" applyProtection="1">
      <alignment horizontal="left" vertical="top" wrapText="1"/>
      <protection locked="0"/>
    </xf>
    <xf numFmtId="0" fontId="22" fillId="11" borderId="6" xfId="0" applyFont="1" applyFill="1" applyBorder="1" applyAlignment="1">
      <alignment horizontal="center" vertical="center"/>
    </xf>
    <xf numFmtId="0" fontId="22" fillId="11" borderId="0" xfId="0" applyFont="1" applyFill="1" applyAlignment="1">
      <alignment horizontal="center" vertical="center"/>
    </xf>
    <xf numFmtId="0" fontId="22" fillId="11" borderId="10" xfId="0" applyFont="1" applyFill="1" applyBorder="1" applyAlignment="1">
      <alignment horizontal="center" vertical="center"/>
    </xf>
    <xf numFmtId="0" fontId="171" fillId="34" borderId="6" xfId="13" applyFont="1" applyFill="1" applyBorder="1" applyAlignment="1">
      <alignment horizontal="center" vertical="center" wrapText="1"/>
    </xf>
    <xf numFmtId="0" fontId="171" fillId="34" borderId="0" xfId="13" applyFont="1" applyFill="1" applyAlignment="1">
      <alignment horizontal="center" vertical="center" wrapText="1"/>
    </xf>
    <xf numFmtId="0" fontId="39" fillId="27" borderId="18" xfId="0" applyFont="1" applyFill="1" applyBorder="1" applyAlignment="1">
      <alignment horizontal="left" vertical="center" wrapText="1"/>
    </xf>
    <xf numFmtId="0" fontId="39" fillId="27" borderId="27" xfId="0" applyFont="1" applyFill="1" applyBorder="1" applyAlignment="1">
      <alignment horizontal="left" vertical="center" wrapText="1"/>
    </xf>
    <xf numFmtId="0" fontId="148" fillId="18" borderId="18" xfId="0" applyFont="1" applyFill="1" applyBorder="1" applyAlignment="1">
      <alignment horizontal="left" vertical="center" wrapText="1"/>
    </xf>
    <xf numFmtId="0" fontId="127" fillId="19" borderId="11" xfId="0" applyFont="1" applyFill="1" applyBorder="1" applyAlignment="1">
      <alignment horizontal="left" vertical="top" wrapText="1"/>
    </xf>
    <xf numFmtId="0" fontId="127" fillId="19" borderId="87" xfId="0" applyFont="1" applyFill="1" applyBorder="1" applyAlignment="1">
      <alignment horizontal="left" vertical="top" wrapText="1"/>
    </xf>
    <xf numFmtId="0" fontId="127" fillId="19" borderId="83" xfId="0" applyFont="1" applyFill="1" applyBorder="1" applyAlignment="1">
      <alignment horizontal="left" vertical="top" wrapText="1"/>
    </xf>
    <xf numFmtId="0" fontId="117" fillId="18" borderId="0" xfId="0" applyFont="1" applyFill="1" applyAlignment="1">
      <alignment horizontal="center" vertical="center"/>
    </xf>
    <xf numFmtId="0" fontId="94" fillId="6" borderId="0" xfId="0" applyFont="1" applyFill="1" applyAlignment="1">
      <alignment horizontal="left" vertical="center" wrapText="1"/>
    </xf>
    <xf numFmtId="0" fontId="94" fillId="6" borderId="0" xfId="0" applyFont="1" applyFill="1" applyAlignment="1">
      <alignment horizontal="left" vertical="center"/>
    </xf>
    <xf numFmtId="0" fontId="147" fillId="19" borderId="2" xfId="0" applyFont="1" applyFill="1" applyBorder="1" applyAlignment="1">
      <alignment horizontal="left" vertical="top" wrapText="1"/>
    </xf>
    <xf numFmtId="0" fontId="147" fillId="19" borderId="18" xfId="0" applyFont="1" applyFill="1" applyBorder="1" applyAlignment="1">
      <alignment horizontal="left" vertical="top" wrapText="1"/>
    </xf>
    <xf numFmtId="0" fontId="124" fillId="19" borderId="12" xfId="0" applyFont="1" applyFill="1" applyBorder="1" applyAlignment="1">
      <alignment horizontal="center" vertical="top" wrapText="1"/>
    </xf>
    <xf numFmtId="0" fontId="124" fillId="19" borderId="59" xfId="0" applyFont="1" applyFill="1" applyBorder="1" applyAlignment="1">
      <alignment horizontal="center" vertical="top" wrapText="1"/>
    </xf>
    <xf numFmtId="0" fontId="120" fillId="24" borderId="0" xfId="0" applyFont="1" applyFill="1" applyAlignment="1">
      <alignment horizontal="left" vertical="center"/>
    </xf>
    <xf numFmtId="0" fontId="118" fillId="24" borderId="0" xfId="0" applyFont="1" applyFill="1" applyAlignment="1">
      <alignment horizontal="left" vertical="center"/>
    </xf>
    <xf numFmtId="0" fontId="21" fillId="27" borderId="87" xfId="0" applyFont="1" applyFill="1" applyBorder="1" applyAlignment="1" applyProtection="1">
      <alignment horizontal="left" vertical="center" wrapText="1"/>
      <protection locked="0"/>
    </xf>
    <xf numFmtId="0" fontId="21" fillId="27" borderId="83" xfId="0" applyFont="1" applyFill="1" applyBorder="1" applyAlignment="1" applyProtection="1">
      <alignment horizontal="left" vertical="center" wrapText="1"/>
      <protection locked="0"/>
    </xf>
    <xf numFmtId="0" fontId="108" fillId="0" borderId="91" xfId="0" applyFont="1" applyBorder="1" applyAlignment="1">
      <alignment horizontal="right" vertical="center" wrapText="1"/>
    </xf>
    <xf numFmtId="0" fontId="108" fillId="0" borderId="61" xfId="0" applyFont="1" applyBorder="1" applyAlignment="1">
      <alignment horizontal="right" vertical="center" wrapText="1"/>
    </xf>
    <xf numFmtId="0" fontId="12" fillId="19" borderId="16" xfId="0" applyFont="1" applyFill="1" applyBorder="1" applyAlignment="1">
      <alignment horizontal="left" vertical="center" wrapText="1"/>
    </xf>
    <xf numFmtId="0" fontId="12" fillId="19" borderId="0" xfId="0" applyFont="1" applyFill="1" applyAlignment="1">
      <alignment horizontal="left" vertical="center" wrapText="1"/>
    </xf>
    <xf numFmtId="49" fontId="12" fillId="19" borderId="16" xfId="0" applyNumberFormat="1" applyFont="1" applyFill="1" applyBorder="1" applyAlignment="1">
      <alignment horizontal="left" vertical="center" wrapText="1"/>
    </xf>
    <xf numFmtId="49" fontId="12" fillId="19" borderId="0" xfId="0" applyNumberFormat="1" applyFont="1" applyFill="1" applyAlignment="1">
      <alignment horizontal="left" vertical="center" wrapText="1"/>
    </xf>
    <xf numFmtId="0" fontId="12" fillId="27" borderId="18" xfId="0" applyFont="1" applyFill="1" applyBorder="1" applyAlignment="1" applyProtection="1">
      <alignment horizontal="center" vertical="center"/>
      <protection locked="0"/>
    </xf>
    <xf numFmtId="0" fontId="12" fillId="33" borderId="30" xfId="0" applyFont="1" applyFill="1" applyBorder="1" applyAlignment="1">
      <alignment horizontal="left" vertical="top" wrapText="1"/>
    </xf>
    <xf numFmtId="0" fontId="12" fillId="33" borderId="31" xfId="0" applyFont="1" applyFill="1" applyBorder="1" applyAlignment="1">
      <alignment horizontal="left" vertical="top" wrapText="1"/>
    </xf>
    <xf numFmtId="0" fontId="18" fillId="0" borderId="50" xfId="0" applyFont="1" applyBorder="1" applyAlignment="1">
      <alignment horizontal="left" vertical="center" wrapText="1"/>
    </xf>
    <xf numFmtId="0" fontId="18" fillId="0" borderId="33" xfId="0" applyFont="1" applyBorder="1" applyAlignment="1">
      <alignment horizontal="left" vertical="center" wrapText="1"/>
    </xf>
    <xf numFmtId="0" fontId="21" fillId="0" borderId="4" xfId="0" applyFont="1" applyBorder="1" applyAlignment="1">
      <alignment horizontal="left" vertical="center"/>
    </xf>
    <xf numFmtId="0" fontId="21" fillId="0" borderId="63" xfId="0" applyFont="1" applyBorder="1" applyAlignment="1">
      <alignment horizontal="left" vertical="center"/>
    </xf>
    <xf numFmtId="0" fontId="21" fillId="0" borderId="3" xfId="0" applyFont="1" applyBorder="1" applyAlignment="1">
      <alignment horizontal="left" vertical="center"/>
    </xf>
    <xf numFmtId="0" fontId="21" fillId="0" borderId="31" xfId="0" applyFont="1" applyBorder="1" applyAlignment="1">
      <alignment horizontal="left" vertical="center"/>
    </xf>
    <xf numFmtId="0" fontId="12" fillId="0" borderId="30" xfId="0" applyFont="1" applyBorder="1" applyAlignment="1">
      <alignment vertical="top" wrapText="1"/>
    </xf>
    <xf numFmtId="0" fontId="0" fillId="0" borderId="125" xfId="0" applyBorder="1" applyAlignment="1">
      <alignment vertical="top" wrapText="1"/>
    </xf>
    <xf numFmtId="0" fontId="12" fillId="0" borderId="30" xfId="0" applyFont="1" applyBorder="1" applyAlignment="1">
      <alignment horizontal="left" vertical="top" wrapText="1"/>
    </xf>
    <xf numFmtId="0" fontId="12" fillId="0" borderId="125" xfId="0" applyFont="1" applyBorder="1" applyAlignment="1">
      <alignment horizontal="left" vertical="top" wrapText="1"/>
    </xf>
    <xf numFmtId="0" fontId="12" fillId="20" borderId="103" xfId="0" applyFont="1" applyFill="1" applyBorder="1" applyAlignment="1" applyProtection="1">
      <alignment horizontal="left" vertical="center" wrapText="1"/>
      <protection locked="0"/>
    </xf>
    <xf numFmtId="0" fontId="12" fillId="20" borderId="54" xfId="0" applyFont="1" applyFill="1" applyBorder="1" applyAlignment="1" applyProtection="1">
      <alignment horizontal="left" vertical="center" wrapText="1"/>
      <protection locked="0"/>
    </xf>
    <xf numFmtId="0" fontId="12" fillId="20" borderId="116" xfId="0" applyFont="1" applyFill="1" applyBorder="1" applyAlignment="1" applyProtection="1">
      <alignment horizontal="left" vertical="center" wrapText="1"/>
      <protection locked="0"/>
    </xf>
    <xf numFmtId="0" fontId="13" fillId="0" borderId="0" xfId="0" applyFont="1" applyAlignment="1">
      <alignment horizontal="left" vertical="center" wrapText="1" indent="1"/>
    </xf>
    <xf numFmtId="9" fontId="14" fillId="0" borderId="0" xfId="0" applyNumberFormat="1" applyFont="1" applyAlignment="1">
      <alignment horizontal="left" wrapText="1"/>
    </xf>
    <xf numFmtId="0" fontId="12" fillId="15" borderId="0" xfId="0" applyFont="1" applyFill="1" applyAlignment="1">
      <alignment horizontal="left" vertical="top" wrapText="1"/>
    </xf>
    <xf numFmtId="0" fontId="0" fillId="15" borderId="0" xfId="0" applyFill="1" applyAlignment="1">
      <alignment horizontal="left" vertical="top" wrapText="1"/>
    </xf>
    <xf numFmtId="0" fontId="18" fillId="0" borderId="3" xfId="0" applyFont="1" applyBorder="1" applyAlignment="1">
      <alignment horizontal="left" vertical="center" wrapText="1"/>
    </xf>
    <xf numFmtId="0" fontId="18" fillId="0" borderId="31" xfId="0" applyFont="1" applyBorder="1" applyAlignment="1">
      <alignment horizontal="left" vertical="center" wrapText="1"/>
    </xf>
    <xf numFmtId="0" fontId="18" fillId="0" borderId="25" xfId="0" applyFont="1" applyBorder="1" applyAlignment="1">
      <alignment horizontal="left" vertical="center" wrapText="1"/>
    </xf>
    <xf numFmtId="0" fontId="18" fillId="0" borderId="23" xfId="0" applyFont="1" applyBorder="1" applyAlignment="1">
      <alignment horizontal="left" vertical="center" wrapText="1"/>
    </xf>
    <xf numFmtId="0" fontId="12" fillId="0" borderId="58" xfId="0" applyFont="1" applyBorder="1" applyAlignment="1">
      <alignment horizontal="left" vertical="center" wrapText="1"/>
    </xf>
    <xf numFmtId="0" fontId="18" fillId="0" borderId="54" xfId="0" applyFont="1" applyBorder="1" applyAlignment="1">
      <alignment horizontal="left" vertical="center" wrapText="1"/>
    </xf>
    <xf numFmtId="0" fontId="12" fillId="27" borderId="87" xfId="0" applyFont="1" applyFill="1" applyBorder="1" applyAlignment="1" applyProtection="1">
      <alignment horizontal="left" vertical="center" wrapText="1"/>
      <protection locked="0"/>
    </xf>
    <xf numFmtId="0" fontId="18" fillId="27" borderId="87" xfId="0" applyFont="1" applyFill="1" applyBorder="1" applyAlignment="1" applyProtection="1">
      <alignment horizontal="left" vertical="center" wrapText="1"/>
      <protection locked="0"/>
    </xf>
    <xf numFmtId="0" fontId="18" fillId="27" borderId="83" xfId="0" applyFont="1" applyFill="1" applyBorder="1" applyAlignment="1" applyProtection="1">
      <alignment horizontal="left" vertical="center" wrapText="1"/>
      <protection locked="0"/>
    </xf>
    <xf numFmtId="0" fontId="35" fillId="27" borderId="2" xfId="0" applyFont="1" applyFill="1" applyBorder="1" applyAlignment="1">
      <alignment horizontal="left" vertical="top" wrapText="1"/>
    </xf>
    <xf numFmtId="0" fontId="35" fillId="27" borderId="18" xfId="0" applyFont="1" applyFill="1" applyBorder="1" applyAlignment="1">
      <alignment horizontal="left" vertical="top" wrapText="1"/>
    </xf>
    <xf numFmtId="0" fontId="35" fillId="27" borderId="2" xfId="0" applyFont="1" applyFill="1" applyBorder="1" applyAlignment="1">
      <alignment horizontal="left" vertical="center" wrapText="1"/>
    </xf>
    <xf numFmtId="0" fontId="110" fillId="18" borderId="17" xfId="0" applyFont="1" applyFill="1" applyBorder="1" applyAlignment="1">
      <alignment horizontal="left" vertical="center" wrapText="1"/>
    </xf>
    <xf numFmtId="0" fontId="110" fillId="18" borderId="33" xfId="0" applyFont="1" applyFill="1" applyBorder="1" applyAlignment="1">
      <alignment horizontal="left" vertical="center" wrapText="1"/>
    </xf>
    <xf numFmtId="0" fontId="110" fillId="18" borderId="32" xfId="0" applyFont="1" applyFill="1" applyBorder="1" applyAlignment="1">
      <alignment horizontal="left" vertical="center" wrapText="1"/>
    </xf>
    <xf numFmtId="0" fontId="12" fillId="0" borderId="3" xfId="0" applyFont="1" applyBorder="1" applyAlignment="1">
      <alignment horizontal="left" vertical="center"/>
    </xf>
    <xf numFmtId="0" fontId="18" fillId="0" borderId="31" xfId="0" applyFont="1" applyBorder="1" applyAlignment="1">
      <alignment horizontal="left" vertical="center"/>
    </xf>
    <xf numFmtId="0" fontId="49" fillId="27" borderId="18" xfId="0" applyFont="1" applyFill="1" applyBorder="1" applyAlignment="1" applyProtection="1">
      <alignment horizontal="center" vertical="center"/>
      <protection locked="0"/>
    </xf>
    <xf numFmtId="0" fontId="49" fillId="27" borderId="37" xfId="0" applyFont="1" applyFill="1" applyBorder="1" applyAlignment="1" applyProtection="1">
      <alignment horizontal="center" vertical="center"/>
      <protection locked="0"/>
    </xf>
    <xf numFmtId="0" fontId="18" fillId="0" borderId="0" xfId="0" applyFont="1" applyAlignment="1">
      <alignment horizontal="left" vertical="center" wrapText="1"/>
    </xf>
    <xf numFmtId="0" fontId="148" fillId="18" borderId="28" xfId="0" applyFont="1" applyFill="1" applyBorder="1" applyAlignment="1">
      <alignment horizontal="left" vertical="center" wrapText="1"/>
    </xf>
    <xf numFmtId="0" fontId="128" fillId="19" borderId="2" xfId="0" applyFont="1" applyFill="1" applyBorder="1" applyAlignment="1">
      <alignment horizontal="left" vertical="center" wrapText="1"/>
    </xf>
    <xf numFmtId="0" fontId="128" fillId="19" borderId="18" xfId="0" applyFont="1" applyFill="1" applyBorder="1" applyAlignment="1">
      <alignment horizontal="left" vertical="center" wrapText="1"/>
    </xf>
    <xf numFmtId="0" fontId="127" fillId="19" borderId="11" xfId="0" applyFont="1" applyFill="1" applyBorder="1" applyAlignment="1">
      <alignment horizontal="left"/>
    </xf>
    <xf numFmtId="0" fontId="127" fillId="19" borderId="87" xfId="0" applyFont="1" applyFill="1" applyBorder="1" applyAlignment="1">
      <alignment horizontal="left"/>
    </xf>
    <xf numFmtId="0" fontId="127" fillId="19" borderId="83" xfId="0" applyFont="1" applyFill="1" applyBorder="1" applyAlignment="1">
      <alignment horizontal="left"/>
    </xf>
    <xf numFmtId="0" fontId="35" fillId="27" borderId="14" xfId="0" applyFont="1" applyFill="1" applyBorder="1" applyAlignment="1">
      <alignment horizontal="left" vertical="center" wrapText="1"/>
    </xf>
    <xf numFmtId="0" fontId="35" fillId="27" borderId="60" xfId="0" applyFont="1" applyFill="1" applyBorder="1" applyAlignment="1">
      <alignment horizontal="left" vertical="center" wrapText="1"/>
    </xf>
    <xf numFmtId="0" fontId="148" fillId="18" borderId="98" xfId="0" applyFont="1" applyFill="1" applyBorder="1" applyAlignment="1">
      <alignment horizontal="left" vertical="center" wrapText="1"/>
    </xf>
    <xf numFmtId="0" fontId="110" fillId="18" borderId="99" xfId="0" applyFont="1" applyFill="1" applyBorder="1" applyAlignment="1">
      <alignment horizontal="left" vertical="center"/>
    </xf>
    <xf numFmtId="0" fontId="110" fillId="18" borderId="85" xfId="0" applyFont="1" applyFill="1" applyBorder="1" applyAlignment="1">
      <alignment horizontal="left" vertical="center"/>
    </xf>
    <xf numFmtId="0" fontId="219" fillId="27" borderId="28" xfId="13" applyFont="1" applyFill="1" applyBorder="1" applyAlignment="1">
      <alignment horizontal="left" vertical="top" wrapText="1"/>
    </xf>
    <xf numFmtId="0" fontId="47" fillId="0" borderId="6" xfId="13" applyFont="1" applyBorder="1" applyAlignment="1">
      <alignment horizontal="left" vertical="top"/>
    </xf>
    <xf numFmtId="0" fontId="47" fillId="0" borderId="0" xfId="13" applyFont="1" applyAlignment="1">
      <alignment horizontal="left" vertical="top"/>
    </xf>
    <xf numFmtId="0" fontId="18" fillId="27" borderId="30" xfId="0" applyFont="1" applyFill="1" applyBorder="1" applyAlignment="1">
      <alignment horizontal="left" vertical="center"/>
    </xf>
    <xf numFmtId="0" fontId="18" fillId="27" borderId="31" xfId="0" applyFont="1" applyFill="1" applyBorder="1" applyAlignment="1">
      <alignment horizontal="left" vertical="center"/>
    </xf>
    <xf numFmtId="0" fontId="18" fillId="27" borderId="32" xfId="0" applyFont="1" applyFill="1" applyBorder="1" applyAlignment="1">
      <alignment horizontal="left" vertical="center"/>
    </xf>
    <xf numFmtId="0" fontId="12" fillId="0" borderId="6" xfId="0" applyFont="1" applyBorder="1" applyAlignment="1">
      <alignment horizontal="left" vertical="center" wrapText="1"/>
    </xf>
    <xf numFmtId="0" fontId="12" fillId="27" borderId="30" xfId="0" applyFont="1" applyFill="1" applyBorder="1" applyAlignment="1" applyProtection="1">
      <alignment horizontal="left" vertical="center" wrapText="1"/>
      <protection locked="0"/>
    </xf>
    <xf numFmtId="0" fontId="12" fillId="27" borderId="31" xfId="0" applyFont="1" applyFill="1" applyBorder="1" applyAlignment="1" applyProtection="1">
      <alignment horizontal="left" vertical="center" wrapText="1"/>
      <protection locked="0"/>
    </xf>
    <xf numFmtId="0" fontId="12" fillId="27" borderId="32" xfId="0" applyFont="1" applyFill="1" applyBorder="1" applyAlignment="1" applyProtection="1">
      <alignment horizontal="left" vertical="center" wrapText="1"/>
      <protection locked="0"/>
    </xf>
    <xf numFmtId="0" fontId="112" fillId="19" borderId="30" xfId="0" applyFont="1" applyFill="1" applyBorder="1" applyAlignment="1">
      <alignment horizontal="left" vertical="center" wrapText="1"/>
    </xf>
    <xf numFmtId="0" fontId="112" fillId="19" borderId="32" xfId="0" applyFont="1" applyFill="1" applyBorder="1" applyAlignment="1">
      <alignment horizontal="left" vertical="center" wrapText="1"/>
    </xf>
    <xf numFmtId="0" fontId="18" fillId="27" borderId="30" xfId="0" applyFont="1" applyFill="1" applyBorder="1" applyAlignment="1" applyProtection="1">
      <alignment horizontal="left" vertical="center" wrapText="1"/>
      <protection locked="0"/>
    </xf>
    <xf numFmtId="0" fontId="18" fillId="27" borderId="31" xfId="0" applyFont="1" applyFill="1" applyBorder="1" applyAlignment="1" applyProtection="1">
      <alignment horizontal="left" vertical="center" wrapText="1"/>
      <protection locked="0"/>
    </xf>
    <xf numFmtId="0" fontId="18" fillId="27" borderId="32" xfId="0" applyFont="1" applyFill="1" applyBorder="1" applyAlignment="1" applyProtection="1">
      <alignment horizontal="left" vertical="center" wrapText="1"/>
      <protection locked="0"/>
    </xf>
    <xf numFmtId="0" fontId="18" fillId="27" borderId="16" xfId="0" applyFont="1" applyFill="1" applyBorder="1" applyAlignment="1">
      <alignment horizontal="left" vertical="center"/>
    </xf>
    <xf numFmtId="0" fontId="18" fillId="27" borderId="0" xfId="0" applyFont="1" applyFill="1" applyAlignment="1">
      <alignment horizontal="left" vertical="center"/>
    </xf>
    <xf numFmtId="0" fontId="18" fillId="27" borderId="17" xfId="0" applyFont="1" applyFill="1" applyBorder="1" applyAlignment="1">
      <alignment horizontal="left" vertical="center"/>
    </xf>
    <xf numFmtId="0" fontId="18" fillId="27" borderId="33" xfId="0" applyFont="1" applyFill="1" applyBorder="1" applyAlignment="1">
      <alignment horizontal="left" vertical="center"/>
    </xf>
    <xf numFmtId="0" fontId="18" fillId="27" borderId="20" xfId="0" applyFont="1" applyFill="1" applyBorder="1" applyAlignment="1">
      <alignment horizontal="left" vertical="center"/>
    </xf>
    <xf numFmtId="0" fontId="110" fillId="18" borderId="30" xfId="0" applyFont="1" applyFill="1" applyBorder="1" applyAlignment="1">
      <alignment horizontal="left" vertical="center"/>
    </xf>
    <xf numFmtId="0" fontId="110" fillId="18" borderId="31" xfId="0" applyFont="1" applyFill="1" applyBorder="1" applyAlignment="1">
      <alignment horizontal="left" vertical="center"/>
    </xf>
    <xf numFmtId="0" fontId="110" fillId="18" borderId="32" xfId="0" applyFont="1" applyFill="1" applyBorder="1" applyAlignment="1">
      <alignment horizontal="left" vertical="center"/>
    </xf>
    <xf numFmtId="0" fontId="110" fillId="18" borderId="85" xfId="0" applyFont="1" applyFill="1" applyBorder="1" applyAlignment="1" applyProtection="1">
      <alignment horizontal="left" vertical="top" wrapText="1"/>
      <protection locked="0"/>
    </xf>
    <xf numFmtId="0" fontId="110" fillId="18" borderId="35" xfId="0" applyFont="1" applyFill="1" applyBorder="1" applyAlignment="1">
      <alignment horizontal="left" vertical="center"/>
    </xf>
    <xf numFmtId="0" fontId="110" fillId="18" borderId="23" xfId="0" applyFont="1" applyFill="1" applyBorder="1" applyAlignment="1">
      <alignment horizontal="left" vertical="center"/>
    </xf>
    <xf numFmtId="0" fontId="110" fillId="18" borderId="34" xfId="0" applyFont="1" applyFill="1" applyBorder="1" applyAlignment="1">
      <alignment horizontal="left" vertical="center"/>
    </xf>
    <xf numFmtId="0" fontId="12" fillId="27" borderId="30" xfId="0" applyFont="1" applyFill="1" applyBorder="1" applyAlignment="1">
      <alignment horizontal="left" vertical="center"/>
    </xf>
    <xf numFmtId="0" fontId="12" fillId="27" borderId="30" xfId="13" applyFill="1" applyBorder="1" applyAlignment="1" applyProtection="1">
      <alignment horizontal="left" vertical="center" wrapText="1"/>
      <protection locked="0"/>
    </xf>
    <xf numFmtId="0" fontId="12" fillId="27" borderId="31" xfId="13" applyFill="1" applyBorder="1" applyAlignment="1" applyProtection="1">
      <alignment horizontal="left" vertical="center" wrapText="1"/>
      <protection locked="0"/>
    </xf>
    <xf numFmtId="0" fontId="12" fillId="27" borderId="32" xfId="13" applyFill="1" applyBorder="1" applyAlignment="1" applyProtection="1">
      <alignment horizontal="left" vertical="center" wrapText="1"/>
      <protection locked="0"/>
    </xf>
    <xf numFmtId="0" fontId="106" fillId="0" borderId="58" xfId="0" applyFont="1" applyBorder="1" applyAlignment="1">
      <alignment horizontal="left" vertical="top" wrapText="1"/>
    </xf>
    <xf numFmtId="0" fontId="106" fillId="0" borderId="53" xfId="0" applyFont="1" applyBorder="1" applyAlignment="1">
      <alignment horizontal="left" vertical="top" wrapText="1"/>
    </xf>
    <xf numFmtId="0" fontId="51" fillId="27" borderId="96" xfId="1" applyNumberFormat="1" applyFont="1" applyFill="1" applyBorder="1" applyAlignment="1" applyProtection="1">
      <alignment horizontal="left" vertical="center" wrapText="1"/>
      <protection locked="0"/>
    </xf>
    <xf numFmtId="0" fontId="51" fillId="27" borderId="41" xfId="1" applyNumberFormat="1" applyFont="1" applyFill="1" applyBorder="1" applyAlignment="1" applyProtection="1">
      <alignment horizontal="left" vertical="center" wrapText="1"/>
      <protection locked="0"/>
    </xf>
    <xf numFmtId="0" fontId="51" fillId="27" borderId="7" xfId="1" applyNumberFormat="1" applyFont="1" applyFill="1" applyBorder="1" applyAlignment="1" applyProtection="1">
      <alignment horizontal="left" vertical="center" wrapText="1"/>
      <protection locked="0"/>
    </xf>
    <xf numFmtId="0" fontId="18" fillId="27" borderId="35" xfId="0" applyFont="1" applyFill="1" applyBorder="1" applyAlignment="1">
      <alignment horizontal="left" vertical="center"/>
    </xf>
    <xf numFmtId="0" fontId="18" fillId="27" borderId="23" xfId="0" applyFont="1" applyFill="1" applyBorder="1" applyAlignment="1">
      <alignment horizontal="left" vertical="center"/>
    </xf>
    <xf numFmtId="0" fontId="18" fillId="27" borderId="34" xfId="0" applyFont="1" applyFill="1" applyBorder="1" applyAlignment="1">
      <alignment horizontal="left" vertical="center"/>
    </xf>
    <xf numFmtId="0" fontId="22" fillId="27" borderId="28" xfId="0" applyFont="1" applyFill="1" applyBorder="1" applyAlignment="1" applyProtection="1">
      <alignment horizontal="left" vertical="top" wrapText="1"/>
      <protection locked="0"/>
    </xf>
    <xf numFmtId="0" fontId="22" fillId="27" borderId="36" xfId="0" applyFont="1" applyFill="1" applyBorder="1" applyAlignment="1" applyProtection="1">
      <alignment horizontal="left" vertical="top" wrapText="1"/>
      <protection locked="0"/>
    </xf>
    <xf numFmtId="0" fontId="21" fillId="0" borderId="43" xfId="0" applyFont="1" applyBorder="1" applyAlignment="1">
      <alignment horizontal="left" vertical="center" wrapText="1"/>
    </xf>
    <xf numFmtId="0" fontId="18" fillId="27" borderId="47" xfId="0" applyFont="1" applyFill="1" applyBorder="1" applyAlignment="1" applyProtection="1">
      <alignment horizontal="left" vertical="center" wrapText="1"/>
      <protection locked="0"/>
    </xf>
    <xf numFmtId="0" fontId="51" fillId="27" borderId="60" xfId="0" applyFont="1" applyFill="1" applyBorder="1" applyAlignment="1" applyProtection="1">
      <alignment horizontal="left" vertical="top" wrapText="1"/>
      <protection locked="0"/>
    </xf>
    <xf numFmtId="0" fontId="51" fillId="27" borderId="40" xfId="0" applyFont="1" applyFill="1" applyBorder="1" applyAlignment="1" applyProtection="1">
      <alignment horizontal="left" vertical="top" wrapText="1"/>
      <protection locked="0"/>
    </xf>
    <xf numFmtId="0" fontId="22" fillId="11" borderId="13" xfId="0" applyFont="1" applyFill="1" applyBorder="1" applyAlignment="1">
      <alignment horizontal="center" vertical="center"/>
    </xf>
    <xf numFmtId="0" fontId="22" fillId="11" borderId="41" xfId="0" applyFont="1" applyFill="1" applyBorder="1" applyAlignment="1">
      <alignment horizontal="center" vertical="center"/>
    </xf>
    <xf numFmtId="0" fontId="22" fillId="11" borderId="7" xfId="0" applyFont="1" applyFill="1" applyBorder="1" applyAlignment="1">
      <alignment horizontal="center" vertical="center"/>
    </xf>
    <xf numFmtId="0" fontId="21" fillId="0" borderId="3" xfId="0" applyFont="1" applyBorder="1" applyAlignment="1">
      <alignment horizontal="left" vertical="center" wrapText="1"/>
    </xf>
    <xf numFmtId="0" fontId="21" fillId="0" borderId="32" xfId="0" applyFont="1" applyBorder="1" applyAlignment="1">
      <alignment horizontal="left" vertical="center" wrapText="1"/>
    </xf>
    <xf numFmtId="0" fontId="108" fillId="0" borderId="58" xfId="0" applyFont="1" applyBorder="1" applyAlignment="1">
      <alignment horizontal="left" vertical="center" wrapText="1"/>
    </xf>
    <xf numFmtId="0" fontId="108" fillId="0" borderId="54" xfId="0" applyFont="1" applyBorder="1" applyAlignment="1">
      <alignment horizontal="left" vertical="center" wrapText="1"/>
    </xf>
    <xf numFmtId="0" fontId="108" fillId="0" borderId="53" xfId="0" applyFont="1" applyBorder="1" applyAlignment="1">
      <alignment horizontal="left" vertical="center" wrapText="1"/>
    </xf>
    <xf numFmtId="0" fontId="21" fillId="0" borderId="25" xfId="0" applyFont="1" applyBorder="1" applyAlignment="1">
      <alignment horizontal="left" vertical="center" wrapText="1"/>
    </xf>
    <xf numFmtId="0" fontId="21" fillId="0" borderId="23" xfId="0" applyFont="1" applyBorder="1" applyAlignment="1">
      <alignment horizontal="left" vertical="center" wrapText="1"/>
    </xf>
    <xf numFmtId="165" fontId="51" fillId="27" borderId="18" xfId="3" applyNumberFormat="1" applyFont="1" applyFill="1" applyBorder="1" applyAlignment="1" applyProtection="1">
      <alignment horizontal="left" vertical="center" wrapText="1"/>
      <protection locked="0"/>
    </xf>
    <xf numFmtId="0" fontId="21" fillId="0" borderId="31" xfId="0" applyFont="1" applyBorder="1" applyAlignment="1">
      <alignment horizontal="left" vertical="center" wrapText="1"/>
    </xf>
    <xf numFmtId="0" fontId="21" fillId="0" borderId="5" xfId="0" applyFont="1" applyBorder="1" applyAlignment="1">
      <alignment horizontal="left" vertical="center" wrapText="1"/>
    </xf>
    <xf numFmtId="0" fontId="21" fillId="0" borderId="62" xfId="0" applyFont="1" applyBorder="1" applyAlignment="1">
      <alignment horizontal="left" vertical="center" wrapText="1"/>
    </xf>
    <xf numFmtId="0" fontId="21" fillId="0" borderId="58" xfId="0" applyFont="1" applyBorder="1" applyAlignment="1">
      <alignment horizontal="left" vertical="center" wrapText="1"/>
    </xf>
    <xf numFmtId="0" fontId="21" fillId="0" borderId="53" xfId="0" applyFont="1" applyBorder="1" applyAlignment="1">
      <alignment horizontal="left" vertical="center" wrapText="1"/>
    </xf>
    <xf numFmtId="0" fontId="108" fillId="0" borderId="2" xfId="0" applyFont="1" applyBorder="1" applyAlignment="1">
      <alignment horizontal="left" vertical="center" wrapText="1"/>
    </xf>
    <xf numFmtId="0" fontId="108" fillId="0" borderId="18" xfId="0" applyFont="1" applyBorder="1" applyAlignment="1">
      <alignment horizontal="left" vertical="center" wrapText="1"/>
    </xf>
    <xf numFmtId="0" fontId="108" fillId="0" borderId="14" xfId="0" applyFont="1" applyBorder="1" applyAlignment="1">
      <alignment horizontal="left" vertical="center" wrapText="1"/>
    </xf>
    <xf numFmtId="0" fontId="108" fillId="0" borderId="60" xfId="0" applyFont="1" applyBorder="1" applyAlignment="1">
      <alignment horizontal="left" vertical="center" wrapText="1"/>
    </xf>
    <xf numFmtId="0" fontId="110" fillId="19" borderId="0" xfId="0" applyFont="1" applyFill="1" applyAlignment="1">
      <alignment horizontal="left" vertical="top" wrapText="1"/>
    </xf>
    <xf numFmtId="0" fontId="21" fillId="0" borderId="14" xfId="0" applyFont="1" applyBorder="1" applyAlignment="1">
      <alignment horizontal="left" vertical="center" wrapText="1"/>
    </xf>
    <xf numFmtId="0" fontId="21" fillId="0" borderId="60" xfId="0" applyFont="1" applyBorder="1" applyAlignment="1">
      <alignment horizontal="left" vertical="center" wrapText="1"/>
    </xf>
    <xf numFmtId="0" fontId="12" fillId="27" borderId="18" xfId="13" applyFill="1" applyBorder="1" applyAlignment="1">
      <alignment horizontal="left" vertical="top" wrapText="1"/>
    </xf>
    <xf numFmtId="0" fontId="21" fillId="0" borderId="17" xfId="13" applyFont="1" applyBorder="1" applyAlignment="1">
      <alignment horizontal="left" vertical="center"/>
    </xf>
    <xf numFmtId="0" fontId="21" fillId="0" borderId="33" xfId="13" applyFont="1" applyBorder="1" applyAlignment="1">
      <alignment horizontal="left" vertical="center"/>
    </xf>
    <xf numFmtId="0" fontId="12" fillId="0" borderId="24" xfId="13" applyBorder="1" applyAlignment="1">
      <alignment horizontal="left" vertical="center" wrapText="1"/>
    </xf>
    <xf numFmtId="0" fontId="12" fillId="0" borderId="111" xfId="13" applyBorder="1" applyAlignment="1">
      <alignment horizontal="left" vertical="center" wrapText="1"/>
    </xf>
    <xf numFmtId="0" fontId="12" fillId="0" borderId="21" xfId="13" applyBorder="1" applyAlignment="1">
      <alignment horizontal="left" vertical="center" wrapText="1"/>
    </xf>
    <xf numFmtId="0" fontId="12" fillId="0" borderId="100" xfId="13" applyBorder="1" applyAlignment="1">
      <alignment horizontal="left" vertical="center" wrapText="1"/>
    </xf>
    <xf numFmtId="0" fontId="108" fillId="0" borderId="13" xfId="13" applyFont="1" applyBorder="1" applyAlignment="1">
      <alignment horizontal="center" vertical="center"/>
    </xf>
    <xf numFmtId="0" fontId="108" fillId="0" borderId="41" xfId="13" applyFont="1" applyBorder="1" applyAlignment="1">
      <alignment horizontal="center" vertical="center"/>
    </xf>
    <xf numFmtId="0" fontId="108" fillId="0" borderId="7" xfId="13" applyFont="1" applyBorder="1" applyAlignment="1">
      <alignment horizontal="center" vertical="center"/>
    </xf>
    <xf numFmtId="0" fontId="28" fillId="0" borderId="58" xfId="13" applyFont="1" applyBorder="1" applyAlignment="1">
      <alignment horizontal="left" vertical="center"/>
    </xf>
    <xf numFmtId="0" fontId="28" fillId="0" borderId="54" xfId="13" applyFont="1" applyBorder="1" applyAlignment="1">
      <alignment horizontal="left" vertical="center"/>
    </xf>
    <xf numFmtId="0" fontId="28" fillId="0" borderId="53" xfId="13" applyFont="1" applyBorder="1" applyAlignment="1">
      <alignment horizontal="left" vertical="center"/>
    </xf>
    <xf numFmtId="0" fontId="12" fillId="0" borderId="28" xfId="13" applyBorder="1" applyAlignment="1">
      <alignment horizontal="left" vertical="top"/>
    </xf>
    <xf numFmtId="0" fontId="12" fillId="0" borderId="36" xfId="13" applyBorder="1" applyAlignment="1">
      <alignment horizontal="left" vertical="top"/>
    </xf>
    <xf numFmtId="0" fontId="12" fillId="0" borderId="18" xfId="13" applyBorder="1" applyAlignment="1">
      <alignment horizontal="left" wrapText="1"/>
    </xf>
    <xf numFmtId="0" fontId="12" fillId="0" borderId="37" xfId="13" applyBorder="1" applyAlignment="1">
      <alignment horizontal="left" wrapText="1"/>
    </xf>
    <xf numFmtId="0" fontId="12" fillId="0" borderId="18" xfId="13" applyBorder="1" applyAlignment="1">
      <alignment horizontal="left" vertical="top" wrapText="1"/>
    </xf>
    <xf numFmtId="0" fontId="12" fillId="0" borderId="37" xfId="13" applyBorder="1" applyAlignment="1">
      <alignment horizontal="left" vertical="top" wrapText="1"/>
    </xf>
    <xf numFmtId="0" fontId="12" fillId="0" borderId="60" xfId="13" applyBorder="1" applyAlignment="1">
      <alignment horizontal="left" vertical="top" wrapText="1"/>
    </xf>
    <xf numFmtId="0" fontId="12" fillId="0" borderId="40" xfId="13" applyBorder="1" applyAlignment="1">
      <alignment horizontal="left" vertical="top" wrapText="1"/>
    </xf>
    <xf numFmtId="0" fontId="28" fillId="0" borderId="11" xfId="13" applyFont="1" applyBorder="1" applyAlignment="1">
      <alignment horizontal="left" vertical="center"/>
    </xf>
    <xf numFmtId="0" fontId="28" fillId="0" borderId="87" xfId="13" applyFont="1" applyBorder="1" applyAlignment="1">
      <alignment horizontal="left" vertical="center"/>
    </xf>
    <xf numFmtId="0" fontId="28" fillId="0" borderId="83" xfId="13" applyFont="1" applyBorder="1" applyAlignment="1">
      <alignment horizontal="left" vertical="center"/>
    </xf>
    <xf numFmtId="0" fontId="12" fillId="0" borderId="28" xfId="13" applyBorder="1" applyAlignment="1">
      <alignment horizontal="left" vertical="top" wrapText="1"/>
    </xf>
    <xf numFmtId="0" fontId="12" fillId="0" borderId="36" xfId="13" applyBorder="1" applyAlignment="1">
      <alignment horizontal="left" vertical="top" wrapText="1"/>
    </xf>
    <xf numFmtId="0" fontId="194" fillId="0" borderId="0" xfId="10" applyFont="1" applyAlignment="1">
      <alignment horizontal="center" vertical="top"/>
    </xf>
    <xf numFmtId="0" fontId="106" fillId="0" borderId="0" xfId="10" applyFont="1" applyAlignment="1">
      <alignment horizontal="center" vertical="top" wrapText="1"/>
    </xf>
    <xf numFmtId="0" fontId="12" fillId="0" borderId="52" xfId="10" applyBorder="1" applyAlignment="1">
      <alignment horizontal="center" vertical="top"/>
    </xf>
    <xf numFmtId="0" fontId="108" fillId="0" borderId="0" xfId="13" applyFont="1" applyAlignment="1">
      <alignment horizontal="left" vertical="top" wrapText="1"/>
    </xf>
    <xf numFmtId="0" fontId="108" fillId="0" borderId="19" xfId="13" applyFont="1" applyBorder="1" applyAlignment="1">
      <alignment horizontal="left" vertical="top" wrapText="1"/>
    </xf>
    <xf numFmtId="171" fontId="112" fillId="18" borderId="16" xfId="12" applyNumberFormat="1" applyFont="1" applyFill="1" applyBorder="1" applyAlignment="1">
      <alignment horizontal="center" vertical="center" wrapText="1"/>
    </xf>
    <xf numFmtId="171" fontId="112" fillId="18" borderId="0" xfId="12" applyNumberFormat="1" applyFont="1" applyFill="1" applyBorder="1" applyAlignment="1">
      <alignment horizontal="center" vertical="center" wrapText="1"/>
    </xf>
    <xf numFmtId="0" fontId="108" fillId="29" borderId="16" xfId="13" applyFont="1" applyFill="1" applyBorder="1" applyAlignment="1">
      <alignment horizontal="left" vertical="top" wrapText="1"/>
    </xf>
    <xf numFmtId="0" fontId="108" fillId="29" borderId="0" xfId="13" applyFont="1" applyFill="1" applyAlignment="1">
      <alignment horizontal="left" vertical="top" wrapText="1"/>
    </xf>
    <xf numFmtId="0" fontId="12" fillId="20" borderId="18" xfId="0" applyFont="1" applyFill="1" applyBorder="1" applyAlignment="1">
      <alignment horizontal="left" vertical="center"/>
    </xf>
    <xf numFmtId="0" fontId="108" fillId="0" borderId="41" xfId="13" applyFont="1" applyBorder="1" applyAlignment="1">
      <alignment horizontal="left" vertical="center" wrapText="1"/>
    </xf>
    <xf numFmtId="0" fontId="108" fillId="0" borderId="7" xfId="13" applyFont="1" applyBorder="1" applyAlignment="1">
      <alignment horizontal="left" vertical="center" wrapText="1"/>
    </xf>
    <xf numFmtId="0" fontId="108" fillId="0" borderId="0" xfId="13" applyFont="1" applyAlignment="1">
      <alignment horizontal="left" vertical="center" wrapText="1"/>
    </xf>
    <xf numFmtId="0" fontId="108" fillId="0" borderId="10" xfId="13" applyFont="1" applyBorder="1" applyAlignment="1">
      <alignment horizontal="left" vertical="center" wrapText="1"/>
    </xf>
    <xf numFmtId="0" fontId="108" fillId="0" borderId="52" xfId="13" applyFont="1" applyBorder="1" applyAlignment="1">
      <alignment horizontal="left" vertical="center" wrapText="1"/>
    </xf>
    <xf numFmtId="0" fontId="108" fillId="0" borderId="9" xfId="13" applyFont="1" applyBorder="1" applyAlignment="1">
      <alignment horizontal="left" vertical="center" wrapText="1"/>
    </xf>
    <xf numFmtId="0" fontId="21" fillId="19" borderId="18" xfId="13" applyFont="1" applyFill="1" applyBorder="1" applyAlignment="1">
      <alignment horizontal="left"/>
    </xf>
    <xf numFmtId="0" fontId="12" fillId="27" borderId="3" xfId="0" applyFont="1" applyFill="1" applyBorder="1" applyAlignment="1" applyProtection="1">
      <alignment horizontal="left" vertical="center"/>
      <protection locked="0"/>
    </xf>
    <xf numFmtId="0" fontId="12" fillId="27" borderId="31" xfId="0" applyFont="1" applyFill="1" applyBorder="1" applyAlignment="1" applyProtection="1">
      <alignment horizontal="left" vertical="center"/>
      <protection locked="0"/>
    </xf>
    <xf numFmtId="0" fontId="12" fillId="27" borderId="4" xfId="0" applyFont="1" applyFill="1" applyBorder="1" applyAlignment="1" applyProtection="1">
      <alignment horizontal="left" vertical="center"/>
      <protection locked="0"/>
    </xf>
    <xf numFmtId="0" fontId="12" fillId="27" borderId="63" xfId="0" applyFont="1" applyFill="1" applyBorder="1" applyAlignment="1" applyProtection="1">
      <alignment horizontal="left" vertical="center"/>
      <protection locked="0"/>
    </xf>
    <xf numFmtId="0" fontId="12" fillId="27" borderId="5" xfId="0" applyFont="1" applyFill="1" applyBorder="1" applyAlignment="1" applyProtection="1">
      <alignment horizontal="left" vertical="center"/>
      <protection locked="0"/>
    </xf>
    <xf numFmtId="0" fontId="12" fillId="27" borderId="62" xfId="0" applyFont="1" applyFill="1" applyBorder="1" applyAlignment="1" applyProtection="1">
      <alignment horizontal="left" vertical="center"/>
      <protection locked="0"/>
    </xf>
    <xf numFmtId="0" fontId="218" fillId="19" borderId="31" xfId="13" applyFont="1" applyFill="1" applyBorder="1" applyAlignment="1">
      <alignment horizontal="left" vertical="center" wrapText="1"/>
    </xf>
    <xf numFmtId="0" fontId="216" fillId="21" borderId="0" xfId="13" applyFont="1" applyFill="1" applyAlignment="1">
      <alignment horizontal="center" vertical="top" wrapText="1"/>
    </xf>
    <xf numFmtId="0" fontId="12" fillId="0" borderId="18" xfId="13" applyBorder="1" applyAlignment="1">
      <alignment horizontal="left" vertical="top"/>
    </xf>
    <xf numFmtId="0" fontId="12" fillId="0" borderId="18" xfId="13" applyBorder="1" applyAlignment="1" applyProtection="1">
      <alignment horizontal="left" vertical="top" wrapText="1"/>
      <protection locked="0"/>
    </xf>
    <xf numFmtId="0" fontId="12" fillId="0" borderId="30" xfId="13" applyBorder="1" applyAlignment="1" applyProtection="1">
      <alignment horizontal="left" vertical="top" wrapText="1"/>
      <protection locked="0"/>
    </xf>
    <xf numFmtId="0" fontId="12" fillId="0" borderId="32" xfId="13" applyBorder="1" applyAlignment="1" applyProtection="1">
      <alignment horizontal="left" vertical="top" wrapText="1"/>
      <protection locked="0"/>
    </xf>
    <xf numFmtId="0" fontId="131" fillId="0" borderId="18" xfId="13" applyFont="1" applyBorder="1" applyAlignment="1">
      <alignment horizontal="center" vertical="top" wrapText="1"/>
    </xf>
    <xf numFmtId="0" fontId="12" fillId="29" borderId="18" xfId="13" applyFill="1" applyBorder="1" applyAlignment="1">
      <alignment horizontal="left" vertical="top" wrapText="1"/>
    </xf>
    <xf numFmtId="0" fontId="21" fillId="29" borderId="18" xfId="13" applyFont="1" applyFill="1" applyBorder="1" applyAlignment="1">
      <alignment horizontal="left" vertical="top" wrapText="1"/>
    </xf>
    <xf numFmtId="0" fontId="12" fillId="0" borderId="31" xfId="13" applyBorder="1" applyAlignment="1">
      <alignment horizontal="center" vertical="top"/>
    </xf>
    <xf numFmtId="0" fontId="213" fillId="6" borderId="0" xfId="13" applyFont="1" applyFill="1" applyAlignment="1">
      <alignment horizontal="left" vertical="top"/>
    </xf>
    <xf numFmtId="0" fontId="214" fillId="6" borderId="0" xfId="13" applyFont="1" applyFill="1" applyAlignment="1">
      <alignment horizontal="left" vertical="top"/>
    </xf>
    <xf numFmtId="0" fontId="215" fillId="27" borderId="0" xfId="13" applyFont="1" applyFill="1" applyAlignment="1">
      <alignment horizontal="left" vertical="top"/>
    </xf>
    <xf numFmtId="0" fontId="12" fillId="29" borderId="35" xfId="13" applyFill="1" applyBorder="1" applyAlignment="1">
      <alignment horizontal="left" vertical="top" wrapText="1"/>
    </xf>
    <xf numFmtId="0" fontId="12" fillId="29" borderId="23" xfId="13" applyFill="1" applyBorder="1" applyAlignment="1">
      <alignment horizontal="left" vertical="top" wrapText="1"/>
    </xf>
    <xf numFmtId="0" fontId="12" fillId="29" borderId="34" xfId="13" applyFill="1" applyBorder="1" applyAlignment="1">
      <alignment horizontal="left" vertical="top" wrapText="1"/>
    </xf>
    <xf numFmtId="0" fontId="12" fillId="0" borderId="23" xfId="13" applyBorder="1" applyAlignment="1">
      <alignment horizontal="center" vertical="top"/>
    </xf>
    <xf numFmtId="0" fontId="12" fillId="0" borderId="17" xfId="13" applyBorder="1" applyAlignment="1">
      <alignment horizontal="left" vertical="top" wrapText="1"/>
    </xf>
    <xf numFmtId="0" fontId="12" fillId="0" borderId="33" xfId="13" applyBorder="1" applyAlignment="1">
      <alignment horizontal="left" vertical="top" wrapText="1"/>
    </xf>
    <xf numFmtId="0" fontId="12" fillId="0" borderId="20" xfId="13" applyBorder="1" applyAlignment="1">
      <alignment horizontal="left" vertical="top" wrapText="1"/>
    </xf>
    <xf numFmtId="0" fontId="12" fillId="0" borderId="23" xfId="13" applyBorder="1" applyAlignment="1">
      <alignment horizontal="left" vertical="top" wrapText="1"/>
    </xf>
    <xf numFmtId="0" fontId="12" fillId="0" borderId="34" xfId="13" applyBorder="1" applyAlignment="1">
      <alignment horizontal="left" vertical="top" wrapText="1"/>
    </xf>
    <xf numFmtId="0" fontId="12" fillId="29" borderId="28" xfId="13" applyFill="1" applyBorder="1" applyAlignment="1">
      <alignment horizontal="left" vertical="top" wrapText="1"/>
    </xf>
    <xf numFmtId="0" fontId="21" fillId="0" borderId="13" xfId="0" applyFont="1" applyBorder="1" applyAlignment="1">
      <alignment horizontal="center" wrapText="1"/>
    </xf>
    <xf numFmtId="0" fontId="21" fillId="0" borderId="7" xfId="0" applyFont="1" applyBorder="1" applyAlignment="1">
      <alignment horizontal="center" wrapText="1"/>
    </xf>
    <xf numFmtId="0" fontId="122" fillId="19" borderId="0" xfId="0" applyFont="1" applyFill="1" applyAlignment="1">
      <alignment horizontal="center" vertical="center" wrapText="1"/>
    </xf>
    <xf numFmtId="0" fontId="75" fillId="6" borderId="0" xfId="0" applyFont="1" applyFill="1" applyAlignment="1">
      <alignment horizontal="center" vertical="center"/>
    </xf>
    <xf numFmtId="0" fontId="0" fillId="0" borderId="0" xfId="0"/>
    <xf numFmtId="0" fontId="212" fillId="6" borderId="0" xfId="0" applyFont="1" applyFill="1" applyAlignment="1">
      <alignment horizontal="center" vertical="center"/>
    </xf>
    <xf numFmtId="0" fontId="84" fillId="0" borderId="0" xfId="0" applyFont="1" applyAlignment="1">
      <alignment horizontal="left" wrapText="1"/>
    </xf>
    <xf numFmtId="0" fontId="133" fillId="0" borderId="0" xfId="0" applyFont="1" applyAlignment="1">
      <alignment horizontal="left" wrapText="1"/>
    </xf>
    <xf numFmtId="0" fontId="133" fillId="0" borderId="10" xfId="0" applyFont="1" applyBorder="1" applyAlignment="1">
      <alignment horizontal="left" wrapText="1"/>
    </xf>
    <xf numFmtId="0" fontId="152" fillId="0" borderId="0" xfId="0" applyFont="1" applyAlignment="1">
      <alignment horizontal="left" wrapText="1"/>
    </xf>
    <xf numFmtId="0" fontId="133" fillId="0" borderId="13" xfId="0" applyFont="1" applyBorder="1" applyAlignment="1">
      <alignment horizontal="justify" vertical="center" wrapText="1"/>
    </xf>
    <xf numFmtId="0" fontId="133" fillId="0" borderId="41" xfId="0" applyFont="1" applyBorder="1" applyAlignment="1">
      <alignment horizontal="justify" vertical="center" wrapText="1"/>
    </xf>
    <xf numFmtId="0" fontId="133" fillId="0" borderId="7" xfId="0" applyFont="1" applyBorder="1" applyAlignment="1">
      <alignment horizontal="justify" vertical="center" wrapText="1"/>
    </xf>
    <xf numFmtId="0" fontId="133" fillId="0" borderId="6" xfId="0" applyFont="1" applyBorder="1" applyAlignment="1">
      <alignment horizontal="justify" vertical="center" wrapText="1"/>
    </xf>
    <xf numFmtId="0" fontId="133" fillId="0" borderId="0" xfId="0" applyFont="1" applyAlignment="1">
      <alignment horizontal="justify" vertical="center" wrapText="1"/>
    </xf>
    <xf numFmtId="0" fontId="133" fillId="0" borderId="10" xfId="0" applyFont="1" applyBorder="1" applyAlignment="1">
      <alignment horizontal="justify" vertical="center" wrapText="1"/>
    </xf>
    <xf numFmtId="0" fontId="133" fillId="0" borderId="8" xfId="0" applyFont="1" applyBorder="1" applyAlignment="1">
      <alignment horizontal="justify" vertical="center" wrapText="1"/>
    </xf>
    <xf numFmtId="0" fontId="133" fillId="0" borderId="52" xfId="0" applyFont="1" applyBorder="1" applyAlignment="1">
      <alignment horizontal="justify" vertical="center" wrapText="1"/>
    </xf>
    <xf numFmtId="0" fontId="133" fillId="0" borderId="9" xfId="0" applyFont="1" applyBorder="1" applyAlignment="1">
      <alignment horizontal="justify" vertical="center" wrapText="1"/>
    </xf>
    <xf numFmtId="0" fontId="152" fillId="0" borderId="10" xfId="0" applyFont="1" applyBorder="1" applyAlignment="1">
      <alignment horizontal="left" wrapText="1"/>
    </xf>
    <xf numFmtId="0" fontId="244" fillId="0" borderId="0" xfId="0" applyFont="1" applyAlignment="1">
      <alignment horizontal="left" vertical="center" wrapText="1"/>
    </xf>
    <xf numFmtId="0" fontId="244" fillId="0" borderId="10" xfId="0" applyFont="1" applyBorder="1" applyAlignment="1">
      <alignment horizontal="left" vertical="center" wrapText="1"/>
    </xf>
    <xf numFmtId="0" fontId="150" fillId="0" borderId="30" xfId="0" applyFont="1" applyBorder="1" applyAlignment="1">
      <alignment horizontal="center" vertical="center" wrapText="1"/>
    </xf>
    <xf numFmtId="0" fontId="150" fillId="0" borderId="31" xfId="0" applyFont="1" applyBorder="1" applyAlignment="1">
      <alignment horizontal="center" vertical="center" wrapText="1"/>
    </xf>
    <xf numFmtId="0" fontId="150" fillId="0" borderId="32" xfId="0" applyFont="1" applyBorder="1" applyAlignment="1">
      <alignment horizontal="center" vertical="center" wrapText="1"/>
    </xf>
    <xf numFmtId="0" fontId="151" fillId="0" borderId="13" xfId="0" applyFont="1" applyBorder="1" applyAlignment="1">
      <alignment horizontal="center" wrapText="1"/>
    </xf>
    <xf numFmtId="0" fontId="151" fillId="0" borderId="41" xfId="0" applyFont="1" applyBorder="1" applyAlignment="1">
      <alignment horizontal="center" wrapText="1"/>
    </xf>
    <xf numFmtId="0" fontId="151" fillId="0" borderId="7" xfId="0" applyFont="1" applyBorder="1" applyAlignment="1">
      <alignment horizontal="center" wrapText="1"/>
    </xf>
    <xf numFmtId="0" fontId="136" fillId="0" borderId="6" xfId="0" applyFont="1" applyBorder="1" applyAlignment="1">
      <alignment horizontal="center"/>
    </xf>
    <xf numFmtId="0" fontId="136" fillId="0" borderId="0" xfId="0" applyFont="1" applyAlignment="1">
      <alignment horizontal="center"/>
    </xf>
    <xf numFmtId="0" fontId="136" fillId="0" borderId="10" xfId="0" applyFont="1" applyBorder="1" applyAlignment="1">
      <alignment horizontal="center"/>
    </xf>
    <xf numFmtId="0" fontId="150" fillId="0" borderId="0" xfId="0" applyFont="1" applyAlignment="1">
      <alignment horizontal="left" vertical="center" wrapText="1"/>
    </xf>
    <xf numFmtId="0" fontId="149" fillId="0" borderId="0" xfId="0" applyFont="1" applyAlignment="1">
      <alignment horizontal="center" vertical="center"/>
    </xf>
    <xf numFmtId="0" fontId="216" fillId="23" borderId="17" xfId="0" applyFont="1" applyFill="1" applyBorder="1" applyAlignment="1">
      <alignment horizontal="center" vertical="center"/>
    </xf>
    <xf numFmtId="0" fontId="216" fillId="23" borderId="33" xfId="0" applyFont="1" applyFill="1" applyBorder="1" applyAlignment="1">
      <alignment horizontal="center" vertical="center"/>
    </xf>
    <xf numFmtId="0" fontId="216" fillId="23" borderId="20" xfId="0" applyFont="1" applyFill="1" applyBorder="1" applyAlignment="1">
      <alignment horizontal="center" vertical="center"/>
    </xf>
    <xf numFmtId="0" fontId="152" fillId="0" borderId="0" xfId="0" applyFont="1" applyAlignment="1">
      <alignment horizontal="left"/>
    </xf>
    <xf numFmtId="0" fontId="152" fillId="0" borderId="10" xfId="0" applyFont="1" applyBorder="1" applyAlignment="1">
      <alignment horizontal="left"/>
    </xf>
    <xf numFmtId="0" fontId="52" fillId="0" borderId="0" xfId="0" applyFont="1" applyAlignment="1">
      <alignment horizontal="center"/>
    </xf>
    <xf numFmtId="0" fontId="43" fillId="0" borderId="0" xfId="0" applyFont="1" applyAlignment="1">
      <alignment horizontal="center"/>
    </xf>
    <xf numFmtId="0" fontId="74" fillId="0" borderId="0" xfId="0" applyFont="1" applyAlignment="1">
      <alignment horizontal="center" vertical="center" textRotation="90"/>
    </xf>
    <xf numFmtId="0" fontId="216" fillId="23" borderId="35" xfId="0" applyFont="1" applyFill="1" applyBorder="1" applyAlignment="1">
      <alignment horizontal="center" vertical="center"/>
    </xf>
    <xf numFmtId="0" fontId="216" fillId="23" borderId="23" xfId="0" applyFont="1" applyFill="1" applyBorder="1" applyAlignment="1">
      <alignment horizontal="center" vertical="center"/>
    </xf>
    <xf numFmtId="0" fontId="216" fillId="23" borderId="34" xfId="0" applyFont="1" applyFill="1" applyBorder="1" applyAlignment="1">
      <alignment horizontal="center" vertical="center"/>
    </xf>
    <xf numFmtId="0" fontId="18" fillId="0" borderId="0" xfId="0" applyFont="1" applyAlignment="1">
      <alignment horizontal="left" vertical="top" wrapText="1"/>
    </xf>
    <xf numFmtId="0" fontId="15" fillId="0" borderId="0" xfId="0" applyFont="1" applyAlignment="1">
      <alignment horizontal="center"/>
    </xf>
    <xf numFmtId="0" fontId="136" fillId="0" borderId="0" xfId="0" applyFont="1" applyAlignment="1">
      <alignment horizontal="left" vertical="center"/>
    </xf>
    <xf numFmtId="0" fontId="157" fillId="0" borderId="0" xfId="0" applyFont="1" applyAlignment="1">
      <alignment horizontal="left"/>
    </xf>
    <xf numFmtId="0" fontId="22" fillId="0" borderId="0" xfId="0" applyFont="1" applyAlignment="1">
      <alignment horizontal="left"/>
    </xf>
    <xf numFmtId="0" fontId="0" fillId="0" borderId="0" xfId="0" applyAlignment="1">
      <alignment horizontal="left" vertical="center"/>
    </xf>
    <xf numFmtId="0" fontId="44" fillId="0" borderId="29" xfId="0" applyFont="1" applyBorder="1" applyAlignment="1">
      <alignment horizontal="left" vertical="center" wrapText="1"/>
    </xf>
    <xf numFmtId="0" fontId="26" fillId="0" borderId="0" xfId="0" applyFont="1" applyAlignment="1">
      <alignment horizontal="center"/>
    </xf>
    <xf numFmtId="0" fontId="136" fillId="0" borderId="0" xfId="0" applyFont="1" applyAlignment="1">
      <alignment horizontal="left"/>
    </xf>
    <xf numFmtId="0" fontId="26" fillId="0" borderId="0" xfId="0" applyFont="1" applyAlignment="1">
      <alignment horizontal="left"/>
    </xf>
    <xf numFmtId="14" fontId="82" fillId="6" borderId="0" xfId="0" applyNumberFormat="1" applyFont="1" applyFill="1" applyAlignment="1">
      <alignment horizontal="justify" vertical="top" wrapText="1"/>
    </xf>
    <xf numFmtId="0" fontId="18" fillId="0" borderId="0" xfId="0" applyFont="1" applyAlignment="1">
      <alignment horizontal="left" vertical="center"/>
    </xf>
    <xf numFmtId="0" fontId="150" fillId="0" borderId="0" xfId="0" applyFont="1" applyAlignment="1">
      <alignment horizontal="left"/>
    </xf>
    <xf numFmtId="0" fontId="136" fillId="0" borderId="0" xfId="0" applyFont="1" applyAlignment="1">
      <alignment horizontal="left" vertical="center" wrapText="1"/>
    </xf>
    <xf numFmtId="0" fontId="12" fillId="0" borderId="0" xfId="0" applyFont="1" applyAlignment="1">
      <alignment horizontal="left" vertical="center"/>
    </xf>
    <xf numFmtId="0" fontId="248" fillId="0" borderId="16" xfId="0" applyFont="1" applyBorder="1" applyAlignment="1">
      <alignment horizontal="left" wrapText="1"/>
    </xf>
    <xf numFmtId="0" fontId="248" fillId="0" borderId="0" xfId="0" applyFont="1" applyAlignment="1">
      <alignment horizontal="left" wrapText="1"/>
    </xf>
    <xf numFmtId="0" fontId="0" fillId="0" borderId="0" xfId="0" applyAlignment="1">
      <alignment horizontal="left" vertical="top" wrapText="1"/>
    </xf>
    <xf numFmtId="0" fontId="12" fillId="0" borderId="0" xfId="0" applyFont="1" applyAlignment="1">
      <alignment horizontal="left" vertical="center" wrapText="1"/>
    </xf>
    <xf numFmtId="0" fontId="130" fillId="0" borderId="0" xfId="0" applyFont="1" applyAlignment="1">
      <alignment horizontal="center" vertical="center" wrapText="1"/>
    </xf>
    <xf numFmtId="49" fontId="12" fillId="0" borderId="0" xfId="0" applyNumberFormat="1" applyFont="1" applyAlignment="1">
      <alignment horizontal="left" wrapText="1"/>
    </xf>
    <xf numFmtId="0" fontId="0" fillId="0" borderId="0" xfId="0" applyAlignment="1">
      <alignment horizontal="left" wrapText="1"/>
    </xf>
    <xf numFmtId="49" fontId="12" fillId="0" borderId="0" xfId="0" applyNumberFormat="1" applyFont="1" applyAlignment="1">
      <alignment horizontal="center" wrapText="1"/>
    </xf>
    <xf numFmtId="0" fontId="153" fillId="38" borderId="6" xfId="0" applyFont="1" applyFill="1" applyBorder="1" applyAlignment="1">
      <alignment horizontal="left" wrapText="1"/>
    </xf>
    <xf numFmtId="0" fontId="153" fillId="38" borderId="0" xfId="0" applyFont="1" applyFill="1" applyAlignment="1">
      <alignment horizontal="left" wrapText="1"/>
    </xf>
    <xf numFmtId="0" fontId="153" fillId="38" borderId="10" xfId="0" applyFont="1" applyFill="1" applyBorder="1" applyAlignment="1">
      <alignment horizontal="left" wrapText="1"/>
    </xf>
    <xf numFmtId="0" fontId="12" fillId="0" borderId="0" xfId="0" applyFont="1" applyAlignment="1">
      <alignment horizontal="left" vertical="top" wrapText="1"/>
    </xf>
    <xf numFmtId="0" fontId="155" fillId="0" borderId="0" xfId="0" quotePrefix="1" applyFont="1" applyAlignment="1">
      <alignment horizontal="left" vertical="center" wrapText="1"/>
    </xf>
    <xf numFmtId="0" fontId="136" fillId="0" borderId="0" xfId="0" applyFont="1" applyAlignment="1">
      <alignment horizontal="left" vertical="top" wrapText="1"/>
    </xf>
    <xf numFmtId="0" fontId="155" fillId="0" borderId="0" xfId="0" applyFont="1" applyAlignment="1">
      <alignment horizontal="left" vertical="top" wrapText="1"/>
    </xf>
    <xf numFmtId="0" fontId="155" fillId="0" borderId="30" xfId="0" applyFont="1" applyBorder="1" applyAlignment="1">
      <alignment horizontal="left" vertical="center" wrapText="1"/>
    </xf>
    <xf numFmtId="0" fontId="155" fillId="0" borderId="32" xfId="0" applyFont="1" applyBorder="1" applyAlignment="1">
      <alignment horizontal="left" vertical="center" wrapText="1"/>
    </xf>
    <xf numFmtId="49" fontId="131" fillId="0" borderId="30" xfId="0" applyNumberFormat="1" applyFont="1" applyBorder="1" applyAlignment="1">
      <alignment horizontal="left" vertical="center" wrapText="1"/>
    </xf>
    <xf numFmtId="0" fontId="131" fillId="0" borderId="31" xfId="0" applyFont="1" applyBorder="1" applyAlignment="1">
      <alignment horizontal="left" vertical="center" wrapText="1"/>
    </xf>
    <xf numFmtId="0" fontId="131" fillId="0" borderId="32" xfId="0" applyFont="1" applyBorder="1" applyAlignment="1">
      <alignment horizontal="left" vertical="center" wrapText="1"/>
    </xf>
    <xf numFmtId="0" fontId="155" fillId="0" borderId="18" xfId="0" applyFont="1" applyBorder="1" applyAlignment="1">
      <alignment horizontal="left" vertical="center" wrapText="1"/>
    </xf>
    <xf numFmtId="0" fontId="131" fillId="0" borderId="30" xfId="0" applyFont="1" applyBorder="1" applyAlignment="1">
      <alignment vertical="center" wrapText="1"/>
    </xf>
    <xf numFmtId="0" fontId="131" fillId="0" borderId="31" xfId="0" applyFont="1" applyBorder="1" applyAlignment="1">
      <alignment vertical="center" wrapText="1"/>
    </xf>
    <xf numFmtId="0" fontId="131" fillId="0" borderId="32" xfId="0" applyFont="1" applyBorder="1" applyAlignment="1">
      <alignment vertical="center" wrapText="1"/>
    </xf>
    <xf numFmtId="49" fontId="131" fillId="0" borderId="30" xfId="0" applyNumberFormat="1" applyFont="1" applyBorder="1" applyAlignment="1">
      <alignment vertical="center" wrapText="1"/>
    </xf>
    <xf numFmtId="0" fontId="155" fillId="0" borderId="35" xfId="0" applyFont="1" applyBorder="1" applyAlignment="1">
      <alignment horizontal="left" vertical="center" wrapText="1"/>
    </xf>
    <xf numFmtId="0" fontId="155" fillId="0" borderId="23" xfId="0" applyFont="1" applyBorder="1" applyAlignment="1">
      <alignment horizontal="left" vertical="center" wrapText="1"/>
    </xf>
    <xf numFmtId="49" fontId="131" fillId="0" borderId="27" xfId="0" applyNumberFormat="1" applyFont="1" applyBorder="1" applyAlignment="1">
      <alignment vertical="center" wrapText="1"/>
    </xf>
    <xf numFmtId="0" fontId="131" fillId="0" borderId="27" xfId="0" applyFont="1" applyBorder="1" applyAlignment="1">
      <alignment vertical="center" wrapText="1"/>
    </xf>
    <xf numFmtId="49" fontId="131" fillId="0" borderId="18" xfId="0" applyNumberFormat="1" applyFont="1" applyBorder="1" applyAlignment="1">
      <alignment horizontal="left" vertical="center" wrapText="1"/>
    </xf>
    <xf numFmtId="0" fontId="131" fillId="0" borderId="18" xfId="0" applyFont="1" applyBorder="1" applyAlignment="1">
      <alignment horizontal="left" vertical="center" wrapText="1"/>
    </xf>
    <xf numFmtId="169" fontId="155" fillId="0" borderId="0" xfId="0" applyNumberFormat="1" applyFont="1" applyAlignment="1">
      <alignment horizontal="left" wrapText="1"/>
    </xf>
    <xf numFmtId="0" fontId="155" fillId="0" borderId="31" xfId="0" applyFont="1" applyBorder="1" applyAlignment="1">
      <alignment horizontal="left" vertical="center" wrapText="1"/>
    </xf>
    <xf numFmtId="0" fontId="123" fillId="22" borderId="13" xfId="0" applyFont="1" applyFill="1" applyBorder="1" applyAlignment="1">
      <alignment horizontal="center" wrapText="1"/>
    </xf>
    <xf numFmtId="0" fontId="123" fillId="22" borderId="41" xfId="0" applyFont="1" applyFill="1" applyBorder="1" applyAlignment="1">
      <alignment horizontal="center" wrapText="1"/>
    </xf>
    <xf numFmtId="0" fontId="123" fillId="22" borderId="7" xfId="0" applyFont="1" applyFill="1" applyBorder="1" applyAlignment="1">
      <alignment horizontal="center" wrapText="1"/>
    </xf>
    <xf numFmtId="0" fontId="136" fillId="0" borderId="30" xfId="0" applyFont="1" applyBorder="1" applyAlignment="1">
      <alignment horizontal="left" vertical="center" wrapText="1"/>
    </xf>
    <xf numFmtId="0" fontId="136" fillId="0" borderId="31" xfId="0" applyFont="1" applyBorder="1" applyAlignment="1">
      <alignment horizontal="left" vertical="center" wrapText="1"/>
    </xf>
    <xf numFmtId="0" fontId="136" fillId="0" borderId="32" xfId="0" applyFont="1" applyBorder="1" applyAlignment="1">
      <alignment horizontal="left" vertical="center" wrapText="1"/>
    </xf>
    <xf numFmtId="0" fontId="136" fillId="0" borderId="30" xfId="0" applyFont="1" applyBorder="1" applyAlignment="1">
      <alignment horizontal="justify" vertical="center" wrapText="1"/>
    </xf>
    <xf numFmtId="0" fontId="136" fillId="0" borderId="31" xfId="0" applyFont="1" applyBorder="1" applyAlignment="1">
      <alignment horizontal="justify" vertical="center" wrapText="1"/>
    </xf>
    <xf numFmtId="0" fontId="136" fillId="0" borderId="32" xfId="0" applyFont="1" applyBorder="1" applyAlignment="1">
      <alignment horizontal="justify" vertical="center" wrapText="1"/>
    </xf>
    <xf numFmtId="0" fontId="136" fillId="0" borderId="0" xfId="0" applyFont="1" applyAlignment="1">
      <alignment horizontal="justify" vertical="top" wrapText="1"/>
    </xf>
    <xf numFmtId="0" fontId="136" fillId="0" borderId="19" xfId="0" applyFont="1" applyBorder="1" applyAlignment="1">
      <alignment horizontal="justify" vertical="top" wrapText="1"/>
    </xf>
    <xf numFmtId="0" fontId="136" fillId="0" borderId="0" xfId="0" applyFont="1" applyAlignment="1">
      <alignment wrapText="1"/>
    </xf>
    <xf numFmtId="0" fontId="136" fillId="0" borderId="19" xfId="0" applyFont="1" applyBorder="1" applyAlignment="1">
      <alignment wrapText="1"/>
    </xf>
    <xf numFmtId="0" fontId="123" fillId="22" borderId="8" xfId="0" applyFont="1" applyFill="1" applyBorder="1" applyAlignment="1">
      <alignment horizontal="center" wrapText="1"/>
    </xf>
    <xf numFmtId="0" fontId="123" fillId="22" borderId="52" xfId="0" applyFont="1" applyFill="1" applyBorder="1" applyAlignment="1">
      <alignment horizontal="center" wrapText="1"/>
    </xf>
    <xf numFmtId="0" fontId="123" fillId="22" borderId="9" xfId="0" applyFont="1" applyFill="1" applyBorder="1" applyAlignment="1">
      <alignment horizontal="center" wrapText="1"/>
    </xf>
    <xf numFmtId="0" fontId="155" fillId="0" borderId="0" xfId="0" applyFont="1" applyAlignment="1">
      <alignment horizontal="center" wrapText="1"/>
    </xf>
    <xf numFmtId="0" fontId="136" fillId="0" borderId="18" xfId="0" applyFont="1" applyBorder="1" applyAlignment="1">
      <alignment horizontal="justify" vertical="center" wrapText="1"/>
    </xf>
    <xf numFmtId="0" fontId="133" fillId="0" borderId="30" xfId="0" applyFont="1" applyBorder="1" applyAlignment="1">
      <alignment horizontal="left" vertical="center" wrapText="1"/>
    </xf>
    <xf numFmtId="0" fontId="133" fillId="0" borderId="31" xfId="0" applyFont="1" applyBorder="1" applyAlignment="1">
      <alignment horizontal="left" vertical="center" wrapText="1"/>
    </xf>
    <xf numFmtId="0" fontId="133" fillId="0" borderId="32" xfId="0" applyFont="1" applyBorder="1" applyAlignment="1">
      <alignment horizontal="left" vertical="center" wrapText="1"/>
    </xf>
    <xf numFmtId="0" fontId="136" fillId="0" borderId="16" xfId="0" applyFont="1" applyBorder="1" applyAlignment="1">
      <alignment horizontal="justify" vertical="top" wrapText="1"/>
    </xf>
    <xf numFmtId="0" fontId="136" fillId="0" borderId="35" xfId="0" applyFont="1" applyBorder="1" applyAlignment="1">
      <alignment horizontal="justify" vertical="top" wrapText="1"/>
    </xf>
    <xf numFmtId="0" fontId="136" fillId="0" borderId="23" xfId="0" applyFont="1" applyBorder="1" applyAlignment="1">
      <alignment horizontal="justify" vertical="top" wrapText="1"/>
    </xf>
    <xf numFmtId="0" fontId="136" fillId="0" borderId="34" xfId="0" applyFont="1" applyBorder="1" applyAlignment="1">
      <alignment horizontal="justify" vertical="top" wrapText="1"/>
    </xf>
    <xf numFmtId="0" fontId="136" fillId="0" borderId="17" xfId="0" applyFont="1" applyBorder="1" applyAlignment="1">
      <alignment horizontal="justify" vertical="top" wrapText="1"/>
    </xf>
    <xf numFmtId="0" fontId="136" fillId="0" borderId="33" xfId="0" applyFont="1" applyBorder="1" applyAlignment="1">
      <alignment horizontal="justify" vertical="top" wrapText="1"/>
    </xf>
    <xf numFmtId="0" fontId="136" fillId="0" borderId="20" xfId="0" applyFont="1" applyBorder="1" applyAlignment="1">
      <alignment horizontal="justify" vertical="top" wrapText="1"/>
    </xf>
    <xf numFmtId="0" fontId="136" fillId="0" borderId="19" xfId="0" applyFont="1" applyBorder="1" applyAlignment="1">
      <alignment horizontal="left" vertical="top" wrapText="1"/>
    </xf>
    <xf numFmtId="0" fontId="18" fillId="0" borderId="0" xfId="0" applyFont="1" applyAlignment="1">
      <alignment horizontal="justify" vertical="top" wrapText="1"/>
    </xf>
    <xf numFmtId="0" fontId="85" fillId="0" borderId="0" xfId="0" applyFont="1" applyAlignment="1">
      <alignment horizontal="center" vertical="center" wrapText="1" readingOrder="1"/>
    </xf>
    <xf numFmtId="0" fontId="161" fillId="0" borderId="0" xfId="0" applyFont="1" applyAlignment="1">
      <alignment horizontal="left" vertical="top" wrapText="1"/>
    </xf>
    <xf numFmtId="0" fontId="133" fillId="0" borderId="30" xfId="0" applyFont="1" applyBorder="1" applyAlignment="1">
      <alignment horizontal="left" vertical="center" wrapText="1" indent="1"/>
    </xf>
    <xf numFmtId="0" fontId="133" fillId="0" borderId="31" xfId="0" applyFont="1" applyBorder="1" applyAlignment="1">
      <alignment horizontal="left" vertical="center" wrapText="1" indent="1"/>
    </xf>
    <xf numFmtId="0" fontId="105" fillId="0" borderId="30" xfId="0" applyFont="1" applyBorder="1" applyAlignment="1">
      <alignment horizontal="left" vertical="center" wrapText="1"/>
    </xf>
    <xf numFmtId="0" fontId="105" fillId="0" borderId="31" xfId="0" applyFont="1" applyBorder="1" applyAlignment="1">
      <alignment horizontal="left" vertical="center" wrapText="1"/>
    </xf>
    <xf numFmtId="0" fontId="105" fillId="0" borderId="32" xfId="0" applyFont="1" applyBorder="1" applyAlignment="1">
      <alignment horizontal="left" vertical="center" wrapText="1"/>
    </xf>
    <xf numFmtId="0" fontId="155" fillId="43" borderId="142" xfId="0" applyFont="1" applyFill="1" applyBorder="1" applyAlignment="1">
      <alignment horizontal="left" vertical="center" wrapText="1"/>
    </xf>
    <xf numFmtId="0" fontId="155" fillId="43" borderId="143" xfId="0" applyFont="1" applyFill="1" applyBorder="1" applyAlignment="1">
      <alignment horizontal="left" vertical="center"/>
    </xf>
    <xf numFmtId="0" fontId="155" fillId="43" borderId="144" xfId="0" applyFont="1" applyFill="1" applyBorder="1" applyAlignment="1">
      <alignment horizontal="left" vertical="center"/>
    </xf>
    <xf numFmtId="0" fontId="133" fillId="0" borderId="30" xfId="0" applyFont="1" applyBorder="1" applyAlignment="1">
      <alignment horizontal="left" vertical="top" wrapText="1"/>
    </xf>
    <xf numFmtId="0" fontId="133" fillId="0" borderId="31" xfId="0" applyFont="1" applyBorder="1" applyAlignment="1">
      <alignment horizontal="left" vertical="top" wrapText="1"/>
    </xf>
    <xf numFmtId="0" fontId="133" fillId="0" borderId="32" xfId="0" applyFont="1" applyBorder="1" applyAlignment="1">
      <alignment horizontal="left" vertical="top" wrapText="1"/>
    </xf>
    <xf numFmtId="0" fontId="262" fillId="0" borderId="30" xfId="0" applyFont="1" applyBorder="1" applyAlignment="1">
      <alignment vertical="center" wrapText="1"/>
    </xf>
    <xf numFmtId="0" fontId="262" fillId="0" borderId="31" xfId="0" applyFont="1" applyBorder="1" applyAlignment="1">
      <alignment vertical="center" wrapText="1"/>
    </xf>
    <xf numFmtId="0" fontId="262" fillId="0" borderId="32" xfId="0" applyFont="1" applyBorder="1" applyAlignment="1">
      <alignment vertical="center" wrapText="1"/>
    </xf>
    <xf numFmtId="0" fontId="136" fillId="0" borderId="18" xfId="0" applyFont="1" applyBorder="1" applyAlignment="1">
      <alignment horizontal="left" vertical="top" wrapText="1"/>
    </xf>
    <xf numFmtId="1" fontId="155" fillId="44" borderId="30" xfId="0" applyNumberFormat="1" applyFont="1" applyFill="1" applyBorder="1" applyAlignment="1">
      <alignment horizontal="center" vertical="center" wrapText="1"/>
    </xf>
    <xf numFmtId="1" fontId="155" fillId="44" borderId="32" xfId="0" applyNumberFormat="1" applyFont="1" applyFill="1" applyBorder="1" applyAlignment="1">
      <alignment horizontal="center" vertical="center" wrapText="1"/>
    </xf>
    <xf numFmtId="0" fontId="133" fillId="0" borderId="0" xfId="0" applyFont="1" applyAlignment="1">
      <alignment horizontal="left" vertical="center" wrapText="1"/>
    </xf>
    <xf numFmtId="0" fontId="136" fillId="0" borderId="0" xfId="0" applyFont="1" applyAlignment="1">
      <alignment horizontal="left" wrapText="1"/>
    </xf>
    <xf numFmtId="0" fontId="133" fillId="0" borderId="27" xfId="0" applyFont="1" applyBorder="1" applyAlignment="1">
      <alignment horizontal="center" vertical="center" wrapText="1"/>
    </xf>
    <xf numFmtId="0" fontId="133" fillId="0" borderId="22" xfId="0" applyFont="1" applyBorder="1" applyAlignment="1">
      <alignment horizontal="center" vertical="center" wrapText="1"/>
    </xf>
    <xf numFmtId="0" fontId="106" fillId="0" borderId="0" xfId="0" applyFont="1" applyAlignment="1">
      <alignment horizontal="justify" vertical="top" wrapText="1"/>
    </xf>
    <xf numFmtId="0" fontId="85" fillId="0" borderId="0" xfId="0" applyFont="1" applyAlignment="1">
      <alignment horizontal="left" vertical="center" wrapText="1" readingOrder="1"/>
    </xf>
    <xf numFmtId="0" fontId="42" fillId="0" borderId="0" xfId="0" applyFont="1" applyAlignment="1">
      <alignment horizontal="left" vertical="top" wrapText="1" indent="1"/>
    </xf>
    <xf numFmtId="0" fontId="160" fillId="0" borderId="33" xfId="0" applyFont="1" applyBorder="1" applyAlignment="1">
      <alignment horizontal="justify" vertical="top" wrapText="1"/>
    </xf>
    <xf numFmtId="0" fontId="160" fillId="0" borderId="20" xfId="0" applyFont="1" applyBorder="1" applyAlignment="1">
      <alignment horizontal="justify" vertical="top" wrapText="1"/>
    </xf>
    <xf numFmtId="0" fontId="133" fillId="0" borderId="18" xfId="0" applyFont="1" applyBorder="1" applyAlignment="1">
      <alignment vertical="center" wrapText="1"/>
    </xf>
    <xf numFmtId="0" fontId="133" fillId="0" borderId="18" xfId="0" applyFont="1" applyBorder="1" applyAlignment="1">
      <alignment horizontal="left" vertical="center" wrapText="1"/>
    </xf>
    <xf numFmtId="0" fontId="136" fillId="0" borderId="31" xfId="0" applyFont="1" applyBorder="1" applyAlignment="1">
      <alignment horizontal="left" wrapText="1" indent="1"/>
    </xf>
    <xf numFmtId="0" fontId="136" fillId="0" borderId="32" xfId="0" applyFont="1" applyBorder="1" applyAlignment="1">
      <alignment horizontal="left" wrapText="1" indent="1"/>
    </xf>
    <xf numFmtId="20" fontId="133" fillId="0" borderId="30" xfId="0" applyNumberFormat="1" applyFont="1" applyBorder="1" applyAlignment="1">
      <alignment horizontal="left" vertical="center" wrapText="1" indent="1"/>
    </xf>
    <xf numFmtId="20" fontId="133" fillId="0" borderId="31" xfId="0" applyNumberFormat="1" applyFont="1" applyBorder="1" applyAlignment="1">
      <alignment horizontal="left" vertical="center" wrapText="1" indent="1"/>
    </xf>
    <xf numFmtId="169" fontId="133" fillId="0" borderId="30" xfId="0" applyNumberFormat="1" applyFont="1" applyBorder="1" applyAlignment="1">
      <alignment horizontal="left" vertical="center" wrapText="1" indent="1"/>
    </xf>
    <xf numFmtId="169" fontId="133" fillId="0" borderId="32" xfId="0" applyNumberFormat="1" applyFont="1" applyBorder="1" applyAlignment="1">
      <alignment horizontal="left" vertical="center" wrapText="1" indent="1"/>
    </xf>
    <xf numFmtId="0" fontId="136" fillId="0" borderId="18" xfId="0" applyFont="1" applyBorder="1" applyAlignment="1">
      <alignment horizontal="left" vertical="center" wrapText="1"/>
    </xf>
    <xf numFmtId="0" fontId="37" fillId="0" borderId="0" xfId="0" applyFont="1" applyAlignment="1">
      <alignment horizontal="left" vertical="top" wrapText="1"/>
    </xf>
    <xf numFmtId="169" fontId="133" fillId="0" borderId="31" xfId="0" applyNumberFormat="1" applyFont="1" applyBorder="1" applyAlignment="1">
      <alignment horizontal="left" vertical="center" wrapText="1" indent="1"/>
    </xf>
    <xf numFmtId="0" fontId="155" fillId="0" borderId="27" xfId="0" applyFont="1" applyBorder="1" applyAlignment="1">
      <alignment horizontal="center" vertical="center" wrapText="1"/>
    </xf>
    <xf numFmtId="0" fontId="155" fillId="0" borderId="22" xfId="0" applyFont="1" applyBorder="1" applyAlignment="1">
      <alignment horizontal="center" vertical="center" wrapText="1"/>
    </xf>
    <xf numFmtId="0" fontId="155" fillId="0" borderId="28" xfId="0" applyFont="1" applyBorder="1" applyAlignment="1">
      <alignment horizontal="center" vertical="center" wrapText="1"/>
    </xf>
    <xf numFmtId="0" fontId="136" fillId="0" borderId="0" xfId="3" applyNumberFormat="1" applyFont="1" applyAlignment="1">
      <alignment horizontal="left" vertical="top" wrapText="1"/>
    </xf>
    <xf numFmtId="0" fontId="18" fillId="0" borderId="0" xfId="0" applyFont="1" applyAlignment="1">
      <alignment horizontal="center" wrapText="1"/>
    </xf>
    <xf numFmtId="0" fontId="0" fillId="0" borderId="0" xfId="0" applyAlignment="1">
      <alignment horizontal="center" wrapText="1"/>
    </xf>
    <xf numFmtId="0" fontId="133" fillId="0" borderId="33" xfId="0" applyFont="1" applyBorder="1" applyAlignment="1">
      <alignment horizontal="left" wrapText="1"/>
    </xf>
    <xf numFmtId="49" fontId="131" fillId="0" borderId="31" xfId="0" applyNumberFormat="1" applyFont="1" applyBorder="1" applyAlignment="1">
      <alignment horizontal="left" vertical="center" wrapText="1"/>
    </xf>
    <xf numFmtId="49" fontId="131" fillId="0" borderId="32" xfId="0" applyNumberFormat="1" applyFont="1" applyBorder="1" applyAlignment="1">
      <alignment horizontal="left" vertical="center" wrapText="1"/>
    </xf>
    <xf numFmtId="0" fontId="107" fillId="0" borderId="0" xfId="0" applyFont="1" applyAlignment="1">
      <alignment horizontal="left" vertical="center" wrapText="1"/>
    </xf>
    <xf numFmtId="0" fontId="155" fillId="0" borderId="18" xfId="0" applyFont="1" applyBorder="1" applyAlignment="1">
      <alignment wrapText="1"/>
    </xf>
    <xf numFmtId="0" fontId="155" fillId="0" borderId="30" xfId="0" applyFont="1" applyBorder="1" applyAlignment="1">
      <alignment wrapText="1"/>
    </xf>
    <xf numFmtId="0" fontId="249" fillId="0" borderId="30" xfId="0" applyFont="1" applyBorder="1" applyAlignment="1">
      <alignment horizontal="justify" vertical="center" wrapText="1"/>
    </xf>
    <xf numFmtId="0" fontId="249" fillId="0" borderId="31" xfId="0" applyFont="1" applyBorder="1" applyAlignment="1">
      <alignment horizontal="justify" vertical="center" wrapText="1"/>
    </xf>
    <xf numFmtId="0" fontId="249" fillId="0" borderId="32" xfId="0" applyFont="1" applyBorder="1" applyAlignment="1">
      <alignment horizontal="justify" vertical="center" wrapText="1"/>
    </xf>
    <xf numFmtId="0" fontId="155" fillId="0" borderId="28" xfId="0" applyFont="1" applyBorder="1" applyAlignment="1">
      <alignment horizontal="left" wrapText="1"/>
    </xf>
    <xf numFmtId="0" fontId="155" fillId="0" borderId="0" xfId="0" applyFont="1" applyAlignment="1">
      <alignment horizontal="justify" vertical="top" wrapText="1"/>
    </xf>
    <xf numFmtId="49" fontId="131" fillId="0" borderId="18" xfId="0" applyNumberFormat="1" applyFont="1" applyBorder="1" applyAlignment="1">
      <alignment vertical="center" wrapText="1"/>
    </xf>
    <xf numFmtId="0" fontId="131" fillId="0" borderId="18" xfId="0" applyFont="1" applyBorder="1" applyAlignment="1">
      <alignment vertical="center" wrapText="1"/>
    </xf>
    <xf numFmtId="0" fontId="136" fillId="0" borderId="30" xfId="0" applyFont="1" applyBorder="1" applyAlignment="1">
      <alignment horizontal="justify" vertical="top" wrapText="1"/>
    </xf>
    <xf numFmtId="0" fontId="136" fillId="0" borderId="31" xfId="0" applyFont="1" applyBorder="1" applyAlignment="1">
      <alignment horizontal="justify" vertical="top" wrapText="1"/>
    </xf>
    <xf numFmtId="0" fontId="136" fillId="0" borderId="32" xfId="0" applyFont="1" applyBorder="1" applyAlignment="1">
      <alignment horizontal="justify" vertical="top" wrapText="1"/>
    </xf>
    <xf numFmtId="0" fontId="136" fillId="0" borderId="0" xfId="0" applyFont="1" applyAlignment="1">
      <alignment horizontal="center" vertical="top" wrapText="1"/>
    </xf>
    <xf numFmtId="0" fontId="136" fillId="0" borderId="0" xfId="0" applyFont="1" applyAlignment="1">
      <alignment horizontal="center" vertical="center" wrapText="1"/>
    </xf>
    <xf numFmtId="0" fontId="133" fillId="0" borderId="35" xfId="0" applyFont="1" applyBorder="1" applyAlignment="1">
      <alignment horizontal="left" vertical="center" wrapText="1"/>
    </xf>
    <xf numFmtId="0" fontId="133" fillId="0" borderId="23" xfId="0" applyFont="1" applyBorder="1" applyAlignment="1">
      <alignment horizontal="left" vertical="center" wrapText="1"/>
    </xf>
    <xf numFmtId="0" fontId="133" fillId="0" borderId="34" xfId="0" applyFont="1" applyBorder="1" applyAlignment="1">
      <alignment horizontal="left" vertical="center" wrapText="1"/>
    </xf>
    <xf numFmtId="0" fontId="107" fillId="0" borderId="0" xfId="0" applyFont="1" applyAlignment="1">
      <alignment horizontal="left" vertical="top" wrapText="1"/>
    </xf>
    <xf numFmtId="0" fontId="133" fillId="0" borderId="0" xfId="0" applyFont="1" applyAlignment="1">
      <alignment horizontal="left" vertical="top" wrapText="1"/>
    </xf>
    <xf numFmtId="0" fontId="136" fillId="0" borderId="23" xfId="0" applyFont="1" applyBorder="1" applyAlignment="1">
      <alignment horizontal="left" wrapText="1"/>
    </xf>
    <xf numFmtId="49" fontId="136" fillId="38" borderId="6" xfId="0" applyNumberFormat="1" applyFont="1" applyFill="1" applyBorder="1" applyAlignment="1">
      <alignment horizontal="left" wrapText="1"/>
    </xf>
    <xf numFmtId="0" fontId="136" fillId="38" borderId="0" xfId="0" applyFont="1" applyFill="1" applyAlignment="1">
      <alignment horizontal="left" wrapText="1"/>
    </xf>
    <xf numFmtId="0" fontId="136" fillId="38" borderId="10" xfId="0" applyFont="1" applyFill="1" applyBorder="1" applyAlignment="1">
      <alignment horizontal="left" wrapText="1"/>
    </xf>
    <xf numFmtId="0" fontId="155" fillId="0" borderId="0" xfId="0" applyFont="1" applyAlignment="1">
      <alignment horizontal="center" vertical="center" wrapText="1"/>
    </xf>
    <xf numFmtId="0" fontId="133" fillId="42" borderId="4" xfId="0" applyFont="1" applyFill="1" applyBorder="1" applyAlignment="1">
      <alignment horizontal="left" vertical="top" wrapText="1"/>
    </xf>
    <xf numFmtId="0" fontId="133" fillId="42" borderId="63" xfId="0" applyFont="1" applyFill="1" applyBorder="1" applyAlignment="1">
      <alignment horizontal="left" vertical="top" wrapText="1"/>
    </xf>
    <xf numFmtId="0" fontId="133" fillId="42" borderId="55" xfId="0" applyFont="1" applyFill="1" applyBorder="1" applyAlignment="1">
      <alignment horizontal="left" vertical="top" wrapText="1"/>
    </xf>
    <xf numFmtId="0" fontId="136" fillId="38" borderId="6" xfId="0" applyFont="1" applyFill="1" applyBorder="1" applyAlignment="1">
      <alignment horizontal="center" vertical="center" wrapText="1"/>
    </xf>
    <xf numFmtId="0" fontId="136" fillId="38" borderId="0" xfId="0" applyFont="1" applyFill="1" applyAlignment="1">
      <alignment horizontal="center" vertical="center" wrapText="1"/>
    </xf>
    <xf numFmtId="0" fontId="136" fillId="38" borderId="10" xfId="0" applyFont="1" applyFill="1" applyBorder="1" applyAlignment="1">
      <alignment horizontal="center" vertical="center" wrapText="1"/>
    </xf>
    <xf numFmtId="0" fontId="261" fillId="42" borderId="133" xfId="0" applyFont="1" applyFill="1" applyBorder="1" applyAlignment="1">
      <alignment horizontal="right" vertical="center" wrapText="1"/>
    </xf>
    <xf numFmtId="0" fontId="261" fillId="42" borderId="134" xfId="0" applyFont="1" applyFill="1" applyBorder="1" applyAlignment="1">
      <alignment horizontal="right" vertical="center" wrapText="1"/>
    </xf>
    <xf numFmtId="0" fontId="261" fillId="42" borderId="135" xfId="0" applyFont="1" applyFill="1" applyBorder="1" applyAlignment="1">
      <alignment horizontal="right" vertical="center" wrapText="1"/>
    </xf>
    <xf numFmtId="0" fontId="261" fillId="42" borderId="136" xfId="0" applyFont="1" applyFill="1" applyBorder="1" applyAlignment="1">
      <alignment horizontal="right" vertical="center" wrapText="1"/>
    </xf>
    <xf numFmtId="0" fontId="261" fillId="42" borderId="0" xfId="0" applyFont="1" applyFill="1" applyAlignment="1">
      <alignment horizontal="right" vertical="center" wrapText="1"/>
    </xf>
    <xf numFmtId="0" fontId="261" fillId="42" borderId="137" xfId="0" applyFont="1" applyFill="1" applyBorder="1" applyAlignment="1">
      <alignment horizontal="right" vertical="center" wrapText="1"/>
    </xf>
    <xf numFmtId="0" fontId="261" fillId="42" borderId="138" xfId="0" applyFont="1" applyFill="1" applyBorder="1" applyAlignment="1">
      <alignment horizontal="right" vertical="center" wrapText="1"/>
    </xf>
    <xf numFmtId="0" fontId="261" fillId="42" borderId="139" xfId="0" applyFont="1" applyFill="1" applyBorder="1" applyAlignment="1">
      <alignment horizontal="right" vertical="center" wrapText="1"/>
    </xf>
    <xf numFmtId="0" fontId="261" fillId="42" borderId="140" xfId="0" applyFont="1" applyFill="1" applyBorder="1" applyAlignment="1">
      <alignment horizontal="right" vertical="center" wrapText="1"/>
    </xf>
    <xf numFmtId="0" fontId="34" fillId="2" borderId="30" xfId="0" applyFont="1" applyFill="1" applyBorder="1" applyAlignment="1">
      <alignment horizontal="center" vertical="top" wrapText="1"/>
    </xf>
    <xf numFmtId="0" fontId="34" fillId="2" borderId="31" xfId="0" applyFont="1" applyFill="1" applyBorder="1" applyAlignment="1">
      <alignment horizontal="center" vertical="top" wrapText="1"/>
    </xf>
    <xf numFmtId="0" fontId="34" fillId="2" borderId="32" xfId="0" applyFont="1" applyFill="1" applyBorder="1" applyAlignment="1">
      <alignment horizontal="center" vertical="top" wrapText="1"/>
    </xf>
    <xf numFmtId="0" fontId="0" fillId="0" borderId="23" xfId="0" applyBorder="1" applyAlignment="1">
      <alignment horizontal="center" vertical="top" wrapText="1"/>
    </xf>
    <xf numFmtId="0" fontId="18" fillId="0" borderId="0" xfId="0" applyFont="1" applyAlignment="1">
      <alignment horizontal="left"/>
    </xf>
    <xf numFmtId="0" fontId="34" fillId="0" borderId="0" xfId="0" applyFont="1" applyAlignment="1">
      <alignment horizontal="center" vertical="top" wrapText="1"/>
    </xf>
    <xf numFmtId="0" fontId="0" fillId="0" borderId="0" xfId="0" applyAlignment="1">
      <alignment horizontal="center" vertical="top" wrapText="1"/>
    </xf>
    <xf numFmtId="0" fontId="14" fillId="0" borderId="18" xfId="0" applyFont="1" applyBorder="1" applyAlignment="1">
      <alignment horizontal="center" wrapText="1"/>
    </xf>
    <xf numFmtId="0" fontId="18" fillId="0" borderId="0" xfId="0" applyFont="1" applyAlignment="1">
      <alignment horizontal="center"/>
    </xf>
    <xf numFmtId="0" fontId="18" fillId="0" borderId="30" xfId="0" applyFont="1" applyBorder="1" applyAlignment="1">
      <alignment horizontal="left" wrapText="1" indent="1"/>
    </xf>
    <xf numFmtId="0" fontId="18" fillId="0" borderId="31" xfId="0" applyFont="1" applyBorder="1" applyAlignment="1">
      <alignment horizontal="left" wrapText="1" indent="1"/>
    </xf>
    <xf numFmtId="0" fontId="18" fillId="0" borderId="32" xfId="0" applyFont="1" applyBorder="1" applyAlignment="1">
      <alignment horizontal="left" wrapText="1" indent="1"/>
    </xf>
    <xf numFmtId="0" fontId="14" fillId="0" borderId="30" xfId="0" applyFont="1" applyBorder="1" applyAlignment="1">
      <alignment horizontal="left" wrapText="1"/>
    </xf>
    <xf numFmtId="0" fontId="14" fillId="0" borderId="32" xfId="0" applyFont="1" applyBorder="1" applyAlignment="1">
      <alignment horizontal="left" wrapText="1"/>
    </xf>
    <xf numFmtId="0" fontId="14" fillId="0" borderId="31" xfId="0" applyFont="1" applyBorder="1" applyAlignment="1">
      <alignment horizontal="left" wrapText="1"/>
    </xf>
    <xf numFmtId="0" fontId="18" fillId="0" borderId="30" xfId="0" applyFont="1" applyBorder="1" applyAlignment="1">
      <alignment horizontal="center" wrapText="1"/>
    </xf>
    <xf numFmtId="0" fontId="18" fillId="0" borderId="31" xfId="0" applyFont="1" applyBorder="1" applyAlignment="1">
      <alignment horizontal="center" wrapText="1"/>
    </xf>
    <xf numFmtId="0" fontId="18" fillId="0" borderId="32" xfId="0" applyFont="1" applyBorder="1" applyAlignment="1">
      <alignment horizontal="center" wrapText="1"/>
    </xf>
    <xf numFmtId="0" fontId="18" fillId="0" borderId="30" xfId="0" applyFont="1" applyBorder="1" applyAlignment="1">
      <alignment horizontal="justify" vertical="top" wrapText="1"/>
    </xf>
    <xf numFmtId="0" fontId="18" fillId="0" borderId="31" xfId="0" applyFont="1" applyBorder="1" applyAlignment="1">
      <alignment horizontal="justify" vertical="top" wrapText="1"/>
    </xf>
    <xf numFmtId="0" fontId="18" fillId="0" borderId="32" xfId="0" applyFont="1" applyBorder="1" applyAlignment="1">
      <alignment horizontal="justify" vertical="top" wrapText="1"/>
    </xf>
    <xf numFmtId="0" fontId="18" fillId="0" borderId="30" xfId="0" applyFont="1" applyBorder="1" applyAlignment="1">
      <alignment horizontal="left" vertical="top" wrapText="1"/>
    </xf>
    <xf numFmtId="0" fontId="18" fillId="0" borderId="31" xfId="0" applyFont="1" applyBorder="1" applyAlignment="1">
      <alignment horizontal="left" vertical="top" wrapText="1"/>
    </xf>
    <xf numFmtId="0" fontId="18" fillId="0" borderId="32" xfId="0" applyFont="1" applyBorder="1" applyAlignment="1">
      <alignment horizontal="left" vertical="top" wrapText="1"/>
    </xf>
    <xf numFmtId="0" fontId="136" fillId="0" borderId="35" xfId="0" applyFont="1" applyBorder="1" applyAlignment="1">
      <alignment horizontal="left" vertical="top" wrapText="1"/>
    </xf>
    <xf numFmtId="0" fontId="136" fillId="0" borderId="23" xfId="0" applyFont="1" applyBorder="1" applyAlignment="1">
      <alignment horizontal="left" vertical="top" wrapText="1"/>
    </xf>
    <xf numFmtId="0" fontId="136" fillId="0" borderId="34" xfId="0" applyFont="1" applyBorder="1" applyAlignment="1">
      <alignment horizontal="left" vertical="top" wrapText="1"/>
    </xf>
    <xf numFmtId="0" fontId="136" fillId="0" borderId="16" xfId="0" applyFont="1" applyBorder="1" applyAlignment="1">
      <alignment horizontal="left" vertical="top" wrapText="1"/>
    </xf>
    <xf numFmtId="0" fontId="21" fillId="0" borderId="23" xfId="0" applyFont="1" applyBorder="1" applyAlignment="1">
      <alignment horizontal="left" vertical="top"/>
    </xf>
    <xf numFmtId="0" fontId="21" fillId="0" borderId="0" xfId="0" applyFont="1" applyAlignment="1">
      <alignment horizontal="left" vertical="top"/>
    </xf>
    <xf numFmtId="0" fontId="18" fillId="0" borderId="18" xfId="0" applyFont="1" applyBorder="1" applyAlignment="1">
      <alignment horizontal="left" vertical="top" wrapText="1"/>
    </xf>
    <xf numFmtId="0" fontId="136" fillId="0" borderId="18" xfId="0" applyFont="1" applyBorder="1" applyAlignment="1">
      <alignment horizontal="justify" vertical="top" wrapText="1"/>
    </xf>
    <xf numFmtId="0" fontId="18" fillId="13" borderId="30" xfId="0" applyFont="1" applyFill="1" applyBorder="1" applyAlignment="1">
      <alignment horizontal="justify" vertical="top" wrapText="1"/>
    </xf>
    <xf numFmtId="0" fontId="18" fillId="13" borderId="31" xfId="0" applyFont="1" applyFill="1" applyBorder="1" applyAlignment="1">
      <alignment horizontal="justify" vertical="top" wrapText="1"/>
    </xf>
    <xf numFmtId="0" fontId="18" fillId="13" borderId="32" xfId="0" applyFont="1" applyFill="1" applyBorder="1" applyAlignment="1">
      <alignment horizontal="justify" vertical="top" wrapText="1"/>
    </xf>
    <xf numFmtId="0" fontId="136" fillId="0" borderId="0" xfId="0" quotePrefix="1" applyFont="1" applyAlignment="1">
      <alignment horizontal="left" vertical="top" wrapText="1"/>
    </xf>
    <xf numFmtId="0" fontId="136" fillId="0" borderId="19" xfId="0" quotePrefix="1" applyFont="1" applyBorder="1" applyAlignment="1">
      <alignment horizontal="left" vertical="top" wrapText="1"/>
    </xf>
    <xf numFmtId="0" fontId="21" fillId="0" borderId="17" xfId="0" applyFont="1" applyBorder="1" applyAlignment="1">
      <alignment horizontal="left" vertical="top" wrapText="1"/>
    </xf>
    <xf numFmtId="0" fontId="21" fillId="0" borderId="33" xfId="0" applyFont="1" applyBorder="1" applyAlignment="1">
      <alignment horizontal="left" vertical="top" wrapText="1"/>
    </xf>
    <xf numFmtId="0" fontId="21" fillId="0" borderId="20" xfId="0" applyFont="1" applyBorder="1" applyAlignment="1">
      <alignment horizontal="left" vertical="top" wrapText="1"/>
    </xf>
    <xf numFmtId="0" fontId="18" fillId="0" borderId="17" xfId="0" applyFont="1" applyBorder="1" applyAlignment="1">
      <alignment horizontal="left" vertical="top" wrapText="1"/>
    </xf>
    <xf numFmtId="0" fontId="18" fillId="0" borderId="33" xfId="0" applyFont="1" applyBorder="1" applyAlignment="1">
      <alignment horizontal="left" vertical="top" wrapText="1"/>
    </xf>
    <xf numFmtId="0" fontId="18" fillId="0" borderId="20" xfId="0" applyFont="1" applyBorder="1" applyAlignment="1">
      <alignment horizontal="left" vertical="top" wrapText="1"/>
    </xf>
    <xf numFmtId="0" fontId="18" fillId="0" borderId="35" xfId="0" applyFont="1" applyBorder="1" applyAlignment="1">
      <alignment horizontal="left" vertical="top" wrapText="1"/>
    </xf>
    <xf numFmtId="0" fontId="18" fillId="0" borderId="23" xfId="0" applyFont="1" applyBorder="1" applyAlignment="1">
      <alignment horizontal="left" vertical="top" wrapText="1"/>
    </xf>
    <xf numFmtId="0" fontId="18" fillId="0" borderId="34" xfId="0" applyFont="1" applyBorder="1" applyAlignment="1">
      <alignment horizontal="left" vertical="top" wrapText="1"/>
    </xf>
    <xf numFmtId="0" fontId="21" fillId="13" borderId="0" xfId="0" applyFont="1" applyFill="1" applyAlignment="1">
      <alignment horizontal="left" vertical="top"/>
    </xf>
    <xf numFmtId="0" fontId="155" fillId="0" borderId="23" xfId="0" applyFont="1" applyBorder="1" applyAlignment="1">
      <alignment horizontal="left" vertical="top"/>
    </xf>
    <xf numFmtId="0" fontId="133" fillId="0" borderId="22" xfId="0" applyFont="1" applyBorder="1" applyAlignment="1">
      <alignment horizontal="left" vertical="top" wrapText="1"/>
    </xf>
    <xf numFmtId="0" fontId="133" fillId="0" borderId="28" xfId="0" applyFont="1" applyBorder="1" applyAlignment="1">
      <alignment horizontal="left" vertical="top" wrapText="1"/>
    </xf>
    <xf numFmtId="0" fontId="155" fillId="0" borderId="30" xfId="0" applyFont="1" applyBorder="1" applyAlignment="1">
      <alignment horizontal="left" vertical="top" wrapText="1"/>
    </xf>
    <xf numFmtId="0" fontId="155" fillId="0" borderId="31" xfId="0" applyFont="1" applyBorder="1" applyAlignment="1">
      <alignment horizontal="left" vertical="top" wrapText="1"/>
    </xf>
    <xf numFmtId="0" fontId="155" fillId="0" borderId="32" xfId="0" applyFont="1" applyBorder="1" applyAlignment="1">
      <alignment horizontal="left" vertical="top" wrapText="1"/>
    </xf>
    <xf numFmtId="0" fontId="155" fillId="0" borderId="16" xfId="0" applyFont="1" applyBorder="1" applyAlignment="1">
      <alignment horizontal="left" vertical="top" wrapText="1"/>
    </xf>
    <xf numFmtId="0" fontId="18" fillId="0" borderId="16" xfId="0" applyFont="1" applyBorder="1" applyAlignment="1">
      <alignment horizontal="left" vertical="top" wrapText="1"/>
    </xf>
    <xf numFmtId="0" fontId="18" fillId="0" borderId="19" xfId="0" applyFont="1" applyBorder="1" applyAlignment="1">
      <alignment horizontal="left" vertical="top" wrapText="1"/>
    </xf>
    <xf numFmtId="169" fontId="136" fillId="0" borderId="0" xfId="0" applyNumberFormat="1" applyFont="1" applyAlignment="1">
      <alignment horizontal="left" vertical="top" wrapText="1"/>
    </xf>
    <xf numFmtId="0" fontId="136" fillId="0" borderId="30" xfId="0" applyFont="1" applyBorder="1" applyAlignment="1">
      <alignment horizontal="left" vertical="top" wrapText="1"/>
    </xf>
    <xf numFmtId="0" fontId="136" fillId="0" borderId="31" xfId="0" applyFont="1" applyBorder="1" applyAlignment="1">
      <alignment horizontal="left" vertical="top" wrapText="1"/>
    </xf>
    <xf numFmtId="0" fontId="136" fillId="0" borderId="32" xfId="0" applyFont="1" applyBorder="1" applyAlignment="1">
      <alignment horizontal="left" vertical="top" wrapText="1"/>
    </xf>
    <xf numFmtId="0" fontId="12" fillId="0" borderId="17" xfId="0" applyFont="1" applyBorder="1" applyAlignment="1">
      <alignment horizontal="left" vertical="top" wrapText="1"/>
    </xf>
    <xf numFmtId="0" fontId="0" fillId="0" borderId="35" xfId="0" applyBorder="1" applyAlignment="1">
      <alignment horizontal="right" vertical="top"/>
    </xf>
    <xf numFmtId="0" fontId="0" fillId="0" borderId="34" xfId="0" applyBorder="1" applyAlignment="1">
      <alignment horizontal="right" vertical="top"/>
    </xf>
    <xf numFmtId="0" fontId="0" fillId="0" borderId="30" xfId="0" applyBorder="1" applyAlignment="1">
      <alignment horizontal="right" vertical="top"/>
    </xf>
    <xf numFmtId="0" fontId="0" fillId="0" borderId="32" xfId="0" applyBorder="1" applyAlignment="1">
      <alignment horizontal="right" vertical="top"/>
    </xf>
    <xf numFmtId="0" fontId="123" fillId="22" borderId="91" xfId="0" applyFont="1" applyFill="1" applyBorder="1" applyAlignment="1">
      <alignment horizontal="center" vertical="top"/>
    </xf>
    <xf numFmtId="0" fontId="123" fillId="22" borderId="62" xfId="0" applyFont="1" applyFill="1" applyBorder="1" applyAlignment="1">
      <alignment horizontal="center" vertical="top"/>
    </xf>
    <xf numFmtId="0" fontId="123" fillId="22" borderId="61" xfId="0" applyFont="1" applyFill="1" applyBorder="1" applyAlignment="1">
      <alignment horizontal="center" vertical="top"/>
    </xf>
    <xf numFmtId="0" fontId="133" fillId="0" borderId="84" xfId="0" applyFont="1" applyBorder="1" applyAlignment="1">
      <alignment horizontal="left" vertical="center" wrapText="1"/>
    </xf>
    <xf numFmtId="0" fontId="123" fillId="0" borderId="86" xfId="0" applyFont="1" applyBorder="1" applyAlignment="1">
      <alignment horizontal="left" vertical="center" wrapText="1"/>
    </xf>
    <xf numFmtId="0" fontId="133" fillId="0" borderId="63" xfId="0" applyFont="1" applyBorder="1" applyAlignment="1">
      <alignment horizontal="left" vertical="center" wrapText="1"/>
    </xf>
    <xf numFmtId="0" fontId="133" fillId="0" borderId="86" xfId="0" applyFont="1" applyBorder="1" applyAlignment="1">
      <alignment horizontal="left" vertical="center" wrapText="1"/>
    </xf>
    <xf numFmtId="168" fontId="133" fillId="0" borderId="27" xfId="0" applyNumberFormat="1" applyFont="1" applyBorder="1" applyAlignment="1">
      <alignment horizontal="left" vertical="top" wrapText="1"/>
    </xf>
    <xf numFmtId="0" fontId="133" fillId="0" borderId="18" xfId="0" applyFont="1" applyBorder="1" applyAlignment="1">
      <alignment horizontal="left" vertical="top" wrapText="1"/>
    </xf>
    <xf numFmtId="0" fontId="133" fillId="0" borderId="30" xfId="0" applyFont="1" applyBorder="1" applyAlignment="1">
      <alignment horizontal="left" vertical="top"/>
    </xf>
    <xf numFmtId="0" fontId="133" fillId="0" borderId="32" xfId="0" applyFont="1" applyBorder="1" applyAlignment="1">
      <alignment horizontal="left" vertical="top"/>
    </xf>
    <xf numFmtId="20" fontId="133" fillId="0" borderId="30" xfId="0" applyNumberFormat="1" applyFont="1" applyBorder="1" applyAlignment="1">
      <alignment horizontal="left" vertical="top" wrapText="1"/>
    </xf>
    <xf numFmtId="20" fontId="133" fillId="0" borderId="31" xfId="0" applyNumberFormat="1" applyFont="1" applyBorder="1" applyAlignment="1">
      <alignment horizontal="left" vertical="top" wrapText="1"/>
    </xf>
    <xf numFmtId="0" fontId="155" fillId="0" borderId="18" xfId="0" applyFont="1" applyBorder="1" applyAlignment="1">
      <alignment vertical="top" wrapText="1"/>
    </xf>
    <xf numFmtId="0" fontId="155" fillId="0" borderId="27" xfId="0" applyFont="1" applyBorder="1" applyAlignment="1">
      <alignment vertical="top" wrapText="1"/>
    </xf>
    <xf numFmtId="0" fontId="136" fillId="0" borderId="27" xfId="0" applyFont="1" applyBorder="1" applyAlignment="1">
      <alignment horizontal="left" vertical="top" wrapText="1"/>
    </xf>
    <xf numFmtId="0" fontId="155" fillId="0" borderId="18" xfId="0" applyFont="1" applyBorder="1" applyAlignment="1">
      <alignment horizontal="left" vertical="top" wrapText="1"/>
    </xf>
    <xf numFmtId="0" fontId="136" fillId="0" borderId="17" xfId="0" applyFont="1" applyBorder="1" applyAlignment="1">
      <alignment horizontal="left" vertical="top" wrapText="1"/>
    </xf>
    <xf numFmtId="0" fontId="136" fillId="0" borderId="33" xfId="0" applyFont="1" applyBorder="1" applyAlignment="1">
      <alignment horizontal="left" vertical="top" wrapText="1"/>
    </xf>
    <xf numFmtId="0" fontId="136" fillId="0" borderId="20" xfId="0" applyFont="1" applyBorder="1" applyAlignment="1">
      <alignment horizontal="left" vertical="top" wrapText="1"/>
    </xf>
    <xf numFmtId="0" fontId="136" fillId="0" borderId="22" xfId="0" applyFont="1" applyBorder="1" applyAlignment="1">
      <alignment horizontal="left" vertical="top" wrapText="1"/>
    </xf>
    <xf numFmtId="0" fontId="136" fillId="0" borderId="28" xfId="0" applyFont="1" applyBorder="1" applyAlignment="1">
      <alignment horizontal="left" vertical="top" wrapText="1"/>
    </xf>
    <xf numFmtId="0" fontId="136" fillId="0" borderId="30" xfId="0" applyFont="1" applyBorder="1" applyAlignment="1">
      <alignment vertical="top" wrapText="1"/>
    </xf>
    <xf numFmtId="0" fontId="136" fillId="0" borderId="31" xfId="0" applyFont="1" applyBorder="1" applyAlignment="1">
      <alignment vertical="top" wrapText="1"/>
    </xf>
    <xf numFmtId="0" fontId="136" fillId="0" borderId="32" xfId="0" applyFont="1" applyBorder="1" applyAlignment="1">
      <alignment vertical="top" wrapText="1"/>
    </xf>
    <xf numFmtId="0" fontId="155" fillId="0" borderId="0" xfId="0" applyFont="1" applyAlignment="1">
      <alignment horizontal="left" vertical="top"/>
    </xf>
    <xf numFmtId="0" fontId="155" fillId="0" borderId="0" xfId="0" applyFont="1" applyAlignment="1">
      <alignment vertical="center"/>
    </xf>
    <xf numFmtId="0" fontId="12" fillId="0" borderId="0" xfId="0" applyFont="1" applyAlignment="1">
      <alignment vertical="top" wrapText="1"/>
    </xf>
    <xf numFmtId="0" fontId="12" fillId="0" borderId="0" xfId="0" applyFont="1" applyAlignment="1">
      <alignment horizontal="justify" vertical="top" wrapText="1"/>
    </xf>
    <xf numFmtId="0" fontId="21" fillId="0" borderId="0" xfId="0" applyFont="1" applyAlignment="1">
      <alignment horizontal="left" vertical="center" wrapText="1"/>
    </xf>
    <xf numFmtId="0" fontId="155" fillId="0" borderId="0" xfId="0" applyFont="1" applyAlignment="1">
      <alignment horizontal="left"/>
    </xf>
    <xf numFmtId="0" fontId="155" fillId="0" borderId="0" xfId="0" applyFont="1" applyAlignment="1">
      <alignment horizontal="left" vertical="center" wrapText="1"/>
    </xf>
    <xf numFmtId="0" fontId="21" fillId="0" borderId="0" xfId="0" applyFont="1" applyAlignment="1">
      <alignment vertical="center" wrapText="1"/>
    </xf>
    <xf numFmtId="0" fontId="155" fillId="0" borderId="0" xfId="0" applyFont="1" applyAlignment="1">
      <alignment horizontal="right" vertical="top" wrapText="1"/>
    </xf>
    <xf numFmtId="0" fontId="155" fillId="0" borderId="0" xfId="0" applyFont="1" applyAlignment="1">
      <alignment horizontal="left" vertical="center"/>
    </xf>
    <xf numFmtId="0" fontId="155" fillId="0" borderId="0" xfId="13" applyFont="1" applyAlignment="1">
      <alignment wrapText="1"/>
    </xf>
    <xf numFmtId="0" fontId="21" fillId="0" borderId="0" xfId="13" applyFont="1" applyAlignment="1">
      <alignment horizontal="left" vertical="center" wrapText="1"/>
    </xf>
    <xf numFmtId="0" fontId="12" fillId="0" borderId="0" xfId="13" applyAlignment="1">
      <alignment horizontal="left" vertical="top" wrapText="1"/>
    </xf>
    <xf numFmtId="0" fontId="12" fillId="0" borderId="0" xfId="13" applyAlignment="1">
      <alignment horizontal="justify" vertical="top" wrapText="1"/>
    </xf>
    <xf numFmtId="0" fontId="155" fillId="0" borderId="0" xfId="13" applyFont="1" applyAlignment="1">
      <alignment horizontal="left" wrapText="1"/>
    </xf>
    <xf numFmtId="0" fontId="155" fillId="0" borderId="0" xfId="0" applyFont="1" applyAlignment="1">
      <alignment vertical="center" wrapText="1"/>
    </xf>
    <xf numFmtId="0" fontId="155" fillId="0" borderId="0" xfId="0" applyFont="1" applyAlignment="1">
      <alignment vertical="top" wrapText="1"/>
    </xf>
    <xf numFmtId="0" fontId="136" fillId="0" borderId="0" xfId="0" applyFont="1" applyAlignment="1">
      <alignment vertical="top" wrapText="1"/>
    </xf>
    <xf numFmtId="0" fontId="224" fillId="0" borderId="0" xfId="0" applyFont="1" applyAlignment="1">
      <alignment horizontal="justify" vertical="top" wrapText="1"/>
    </xf>
    <xf numFmtId="0" fontId="123" fillId="23" borderId="30" xfId="0" applyFont="1" applyFill="1" applyBorder="1" applyAlignment="1">
      <alignment horizontal="center" vertical="top"/>
    </xf>
    <xf numFmtId="0" fontId="123" fillId="23" borderId="31" xfId="0" applyFont="1" applyFill="1" applyBorder="1" applyAlignment="1">
      <alignment horizontal="center" vertical="top"/>
    </xf>
    <xf numFmtId="0" fontId="123" fillId="23" borderId="32" xfId="0" applyFont="1" applyFill="1" applyBorder="1" applyAlignment="1">
      <alignment horizontal="center" vertical="top"/>
    </xf>
    <xf numFmtId="0" fontId="22" fillId="0" borderId="0" xfId="0" applyFont="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12" fillId="0" borderId="16" xfId="0" applyFont="1" applyBorder="1" applyAlignment="1">
      <alignment horizontal="left" vertical="top" wrapText="1"/>
    </xf>
    <xf numFmtId="0" fontId="12" fillId="0" borderId="19" xfId="0" applyFont="1" applyBorder="1" applyAlignment="1">
      <alignment horizontal="left" vertical="top" wrapText="1"/>
    </xf>
    <xf numFmtId="0" fontId="18" fillId="0" borderId="19" xfId="0" applyFont="1" applyBorder="1" applyAlignment="1">
      <alignment horizontal="justify" vertical="top" wrapText="1"/>
    </xf>
    <xf numFmtId="0" fontId="21" fillId="0" borderId="35" xfId="0" applyFont="1" applyBorder="1" applyAlignment="1">
      <alignment horizontal="left" vertical="center"/>
    </xf>
    <xf numFmtId="0" fontId="21" fillId="0" borderId="23" xfId="0" applyFont="1" applyBorder="1" applyAlignment="1">
      <alignment horizontal="left" vertical="center"/>
    </xf>
    <xf numFmtId="0" fontId="21" fillId="0" borderId="34" xfId="0" applyFont="1" applyBorder="1" applyAlignment="1">
      <alignment horizontal="left" vertical="center"/>
    </xf>
    <xf numFmtId="0" fontId="81" fillId="22" borderId="58" xfId="0" applyFont="1" applyFill="1" applyBorder="1" applyAlignment="1">
      <alignment horizontal="center"/>
    </xf>
    <xf numFmtId="0" fontId="81" fillId="22" borderId="54" xfId="0" applyFont="1" applyFill="1" applyBorder="1" applyAlignment="1">
      <alignment horizontal="center"/>
    </xf>
    <xf numFmtId="0" fontId="81" fillId="22" borderId="53" xfId="0" applyFont="1" applyFill="1" applyBorder="1" applyAlignment="1">
      <alignment horizontal="center"/>
    </xf>
    <xf numFmtId="0" fontId="21" fillId="0" borderId="0" xfId="0" applyFont="1" applyAlignment="1">
      <alignment horizontal="left"/>
    </xf>
    <xf numFmtId="0" fontId="21" fillId="0" borderId="19" xfId="0" applyFont="1" applyBorder="1" applyAlignment="1">
      <alignment horizontal="left"/>
    </xf>
    <xf numFmtId="0" fontId="21" fillId="0" borderId="16" xfId="0" applyFont="1" applyBorder="1" applyAlignment="1">
      <alignment horizontal="left" vertical="top" wrapText="1"/>
    </xf>
    <xf numFmtId="0" fontId="21" fillId="0" borderId="58" xfId="0" applyFont="1" applyBorder="1" applyAlignment="1">
      <alignment horizontal="left" vertical="top" wrapText="1"/>
    </xf>
    <xf numFmtId="0" fontId="21" fillId="0" borderId="54" xfId="0" applyFont="1" applyBorder="1" applyAlignment="1">
      <alignment horizontal="left" vertical="top" wrapText="1"/>
    </xf>
    <xf numFmtId="0" fontId="21" fillId="0" borderId="116" xfId="0" applyFont="1" applyBorder="1" applyAlignment="1">
      <alignment horizontal="left" vertical="top" wrapText="1"/>
    </xf>
    <xf numFmtId="0" fontId="18" fillId="0" borderId="103" xfId="0" applyFont="1" applyBorder="1" applyAlignment="1">
      <alignment horizontal="left" vertical="top" wrapText="1"/>
    </xf>
    <xf numFmtId="0" fontId="18" fillId="0" borderId="54" xfId="0" applyFont="1" applyBorder="1" applyAlignment="1">
      <alignment horizontal="left" vertical="top" wrapText="1"/>
    </xf>
    <xf numFmtId="0" fontId="18" fillId="0" borderId="53" xfId="0" applyFont="1" applyBorder="1" applyAlignment="1">
      <alignment horizontal="left" vertical="top" wrapText="1"/>
    </xf>
    <xf numFmtId="0" fontId="48" fillId="0" borderId="16" xfId="5" applyBorder="1" applyAlignment="1" applyProtection="1">
      <alignment horizontal="left" vertical="top" wrapText="1"/>
    </xf>
    <xf numFmtId="0" fontId="48" fillId="0" borderId="0" xfId="5" applyBorder="1" applyAlignment="1" applyProtection="1">
      <alignment horizontal="left" vertical="top" wrapText="1"/>
    </xf>
    <xf numFmtId="0" fontId="48" fillId="0" borderId="19" xfId="5" applyBorder="1" applyAlignment="1" applyProtection="1">
      <alignment horizontal="left" vertical="top" wrapText="1"/>
    </xf>
    <xf numFmtId="0" fontId="18" fillId="0" borderId="16" xfId="5" applyFont="1" applyBorder="1" applyAlignment="1" applyProtection="1">
      <alignment horizontal="left" vertical="top" wrapText="1"/>
    </xf>
    <xf numFmtId="0" fontId="18" fillId="0" borderId="0" xfId="5" applyFont="1" applyBorder="1" applyAlignment="1" applyProtection="1">
      <alignment horizontal="left" vertical="top" wrapText="1"/>
    </xf>
    <xf numFmtId="0" fontId="18" fillId="0" borderId="19" xfId="5" applyFont="1" applyBorder="1" applyAlignment="1" applyProtection="1">
      <alignment horizontal="left" vertical="top" wrapText="1"/>
    </xf>
    <xf numFmtId="0" fontId="157" fillId="0" borderId="30" xfId="13" applyFont="1" applyBorder="1" applyAlignment="1">
      <alignment horizontal="left" vertical="top" wrapText="1"/>
    </xf>
    <xf numFmtId="0" fontId="157" fillId="0" borderId="31" xfId="13" applyFont="1" applyBorder="1" applyAlignment="1">
      <alignment horizontal="left" vertical="top" wrapText="1"/>
    </xf>
    <xf numFmtId="0" fontId="165" fillId="0" borderId="0" xfId="13" applyFont="1" applyAlignment="1">
      <alignment horizontal="left" vertical="top" wrapText="1"/>
    </xf>
    <xf numFmtId="0" fontId="220" fillId="0" borderId="0" xfId="13" applyFont="1" applyAlignment="1">
      <alignment horizontal="left" vertical="top" wrapText="1"/>
    </xf>
    <xf numFmtId="0" fontId="164" fillId="0" borderId="0" xfId="13" applyFont="1" applyAlignment="1">
      <alignment horizontal="center"/>
    </xf>
    <xf numFmtId="0" fontId="133" fillId="0" borderId="30" xfId="13" applyFont="1" applyBorder="1" applyAlignment="1">
      <alignment horizontal="center" vertical="center" wrapText="1"/>
    </xf>
    <xf numFmtId="0" fontId="133" fillId="0" borderId="31" xfId="13" applyFont="1" applyBorder="1" applyAlignment="1">
      <alignment horizontal="center" vertical="center" wrapText="1"/>
    </xf>
    <xf numFmtId="0" fontId="133" fillId="0" borderId="32" xfId="13" applyFont="1" applyBorder="1" applyAlignment="1">
      <alignment horizontal="center" vertical="center" wrapText="1"/>
    </xf>
    <xf numFmtId="0" fontId="133" fillId="0" borderId="18" xfId="13" applyFont="1" applyBorder="1" applyAlignment="1">
      <alignment horizontal="center" wrapText="1"/>
    </xf>
    <xf numFmtId="0" fontId="12" fillId="0" borderId="30" xfId="0" applyFont="1" applyBorder="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8" fillId="0" borderId="30" xfId="0" applyFont="1" applyBorder="1" applyAlignment="1">
      <alignment horizontal="left" vertical="center" wrapText="1"/>
    </xf>
    <xf numFmtId="0" fontId="18" fillId="0" borderId="32"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0" fontId="20" fillId="0" borderId="32" xfId="0" applyFont="1" applyBorder="1" applyAlignment="1">
      <alignment horizontal="left" vertical="center" wrapText="1"/>
    </xf>
    <xf numFmtId="0" fontId="18" fillId="0" borderId="18" xfId="0" applyFont="1" applyBorder="1" applyAlignment="1">
      <alignment horizontal="center" vertical="center" wrapText="1"/>
    </xf>
    <xf numFmtId="0" fontId="20" fillId="0" borderId="18" xfId="0" applyFont="1" applyBorder="1" applyAlignment="1">
      <alignment horizontal="left" vertical="center" wrapText="1"/>
    </xf>
    <xf numFmtId="0" fontId="18" fillId="0" borderId="18" xfId="0" applyFont="1" applyBorder="1" applyAlignment="1">
      <alignment horizontal="left" vertical="center" wrapText="1"/>
    </xf>
    <xf numFmtId="0" fontId="79" fillId="0" borderId="0" xfId="0" applyFont="1" applyAlignment="1">
      <alignment horizontal="left" wrapText="1"/>
    </xf>
    <xf numFmtId="0" fontId="47" fillId="0" borderId="0" xfId="0" applyFont="1" applyAlignment="1">
      <alignment horizontal="left" wrapText="1"/>
    </xf>
    <xf numFmtId="0" fontId="14" fillId="0" borderId="30" xfId="0" applyFont="1" applyBorder="1" applyAlignment="1">
      <alignment horizontal="left" vertical="center" wrapText="1" indent="1"/>
    </xf>
    <xf numFmtId="0" fontId="14" fillId="0" borderId="31" xfId="0" applyFont="1" applyBorder="1" applyAlignment="1">
      <alignment horizontal="left" vertical="center" wrapText="1" indent="1"/>
    </xf>
    <xf numFmtId="0" fontId="14" fillId="0" borderId="32" xfId="0" applyFont="1" applyBorder="1" applyAlignment="1">
      <alignment horizontal="left" vertical="center" wrapText="1" indent="1"/>
    </xf>
    <xf numFmtId="0" fontId="80" fillId="0" borderId="0" xfId="0" applyFont="1" applyAlignment="1">
      <alignment horizontal="center"/>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2" xfId="0" applyFont="1" applyBorder="1" applyAlignment="1">
      <alignment horizontal="center" vertical="center" wrapText="1"/>
    </xf>
    <xf numFmtId="0" fontId="34" fillId="22" borderId="58" xfId="0" applyFont="1" applyFill="1" applyBorder="1" applyAlignment="1">
      <alignment horizontal="center"/>
    </xf>
    <xf numFmtId="0" fontId="34" fillId="22" borderId="54" xfId="0" applyFont="1" applyFill="1" applyBorder="1" applyAlignment="1">
      <alignment horizontal="center"/>
    </xf>
    <xf numFmtId="0" fontId="34" fillId="22" borderId="53" xfId="0" applyFont="1" applyFill="1" applyBorder="1" applyAlignment="1">
      <alignment horizontal="center"/>
    </xf>
    <xf numFmtId="0" fontId="14" fillId="0" borderId="18" xfId="0" applyFont="1" applyBorder="1" applyAlignment="1">
      <alignment horizontal="left" vertical="center" wrapText="1" indent="1"/>
    </xf>
    <xf numFmtId="0" fontId="14" fillId="0" borderId="18" xfId="0" applyFont="1" applyBorder="1" applyAlignment="1">
      <alignment horizontal="left" vertical="center" wrapText="1"/>
    </xf>
    <xf numFmtId="0" fontId="21" fillId="0" borderId="18" xfId="0" applyFont="1" applyBorder="1" applyAlignment="1">
      <alignment horizontal="center" vertical="center"/>
    </xf>
    <xf numFmtId="0" fontId="14" fillId="0" borderId="18" xfId="0" applyFont="1" applyBorder="1" applyAlignment="1">
      <alignment vertical="center" wrapText="1"/>
    </xf>
    <xf numFmtId="0" fontId="41" fillId="0" borderId="0" xfId="0" applyFont="1" applyAlignment="1">
      <alignment horizontal="left"/>
    </xf>
    <xf numFmtId="0" fontId="79" fillId="0" borderId="0" xfId="0" applyFont="1" applyAlignment="1">
      <alignment horizontal="left" vertical="top" wrapText="1"/>
    </xf>
    <xf numFmtId="0" fontId="47" fillId="0" borderId="0" xfId="0" applyFont="1" applyAlignment="1">
      <alignment horizontal="left" vertical="top" wrapText="1"/>
    </xf>
    <xf numFmtId="0" fontId="29" fillId="0" borderId="30" xfId="0" applyFont="1" applyBorder="1" applyAlignment="1">
      <alignment horizontal="left" vertical="center"/>
    </xf>
    <xf numFmtId="0" fontId="29" fillId="0" borderId="31" xfId="0" applyFont="1" applyBorder="1" applyAlignment="1">
      <alignment horizontal="left" vertical="center"/>
    </xf>
    <xf numFmtId="0" fontId="29" fillId="0" borderId="32" xfId="0" applyFont="1" applyBorder="1" applyAlignment="1">
      <alignment horizontal="left" vertical="center"/>
    </xf>
    <xf numFmtId="0" fontId="0" fillId="0" borderId="30" xfId="0" applyBorder="1" applyAlignment="1">
      <alignment horizontal="left"/>
    </xf>
    <xf numFmtId="0" fontId="0" fillId="0" borderId="31" xfId="0" applyBorder="1" applyAlignment="1">
      <alignment horizontal="left"/>
    </xf>
    <xf numFmtId="0" fontId="0" fillId="0" borderId="33" xfId="0" applyBorder="1" applyAlignment="1">
      <alignment horizontal="left"/>
    </xf>
    <xf numFmtId="0" fontId="0" fillId="0" borderId="20" xfId="0" applyBorder="1" applyAlignment="1">
      <alignment horizontal="left"/>
    </xf>
    <xf numFmtId="0" fontId="29" fillId="0" borderId="18" xfId="0" applyFont="1" applyBorder="1" applyAlignment="1">
      <alignment horizontal="left" vertical="center"/>
    </xf>
    <xf numFmtId="0" fontId="0" fillId="0" borderId="30" xfId="0"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28" fillId="0" borderId="33" xfId="0" applyFont="1" applyBorder="1" applyAlignment="1">
      <alignment horizontal="left" vertical="top" wrapText="1"/>
    </xf>
    <xf numFmtId="0" fontId="22" fillId="0" borderId="30" xfId="0" applyFont="1" applyBorder="1" applyAlignment="1">
      <alignment horizontal="left" vertical="center" wrapText="1" indent="1"/>
    </xf>
    <xf numFmtId="0" fontId="22" fillId="0" borderId="31" xfId="0" applyFont="1" applyBorder="1" applyAlignment="1">
      <alignment horizontal="left" vertical="center" wrapText="1" indent="1"/>
    </xf>
    <xf numFmtId="0" fontId="22" fillId="0" borderId="32" xfId="0" applyFont="1" applyBorder="1" applyAlignment="1">
      <alignment horizontal="left" vertical="center" wrapText="1" indent="1"/>
    </xf>
    <xf numFmtId="0" fontId="0" fillId="0" borderId="32" xfId="0" applyBorder="1" applyAlignment="1">
      <alignment horizontal="left"/>
    </xf>
    <xf numFmtId="0" fontId="29" fillId="0" borderId="18" xfId="0" applyFont="1" applyBorder="1" applyAlignment="1">
      <alignment horizontal="left" vertical="center" wrapText="1"/>
    </xf>
    <xf numFmtId="0" fontId="14" fillId="0" borderId="30" xfId="0" applyFont="1" applyBorder="1" applyAlignment="1">
      <alignment horizontal="left" vertical="center" wrapText="1"/>
    </xf>
    <xf numFmtId="0" fontId="14" fillId="0" borderId="31" xfId="0" applyFont="1" applyBorder="1" applyAlignment="1">
      <alignment horizontal="left" vertical="center" wrapText="1"/>
    </xf>
    <xf numFmtId="0" fontId="14" fillId="0" borderId="23" xfId="0" applyFont="1" applyBorder="1" applyAlignment="1">
      <alignment horizontal="left" vertical="center" wrapText="1" indent="1"/>
    </xf>
    <xf numFmtId="0" fontId="14" fillId="0" borderId="34" xfId="0" applyFont="1" applyBorder="1" applyAlignment="1">
      <alignment horizontal="left" vertical="center" wrapText="1" indent="1"/>
    </xf>
    <xf numFmtId="0" fontId="14" fillId="0" borderId="32" xfId="0" applyFont="1" applyBorder="1" applyAlignment="1">
      <alignment horizontal="left" vertical="center" wrapText="1"/>
    </xf>
    <xf numFmtId="0" fontId="35" fillId="0" borderId="0" xfId="0" applyFont="1" applyAlignment="1">
      <alignment horizontal="left" vertical="top" wrapText="1"/>
    </xf>
    <xf numFmtId="0" fontId="29" fillId="0" borderId="0" xfId="0" applyFont="1" applyAlignment="1">
      <alignment vertical="center" wrapText="1"/>
    </xf>
    <xf numFmtId="0" fontId="29" fillId="0" borderId="19" xfId="0" applyFont="1" applyBorder="1" applyAlignment="1">
      <alignment vertical="center" wrapText="1"/>
    </xf>
    <xf numFmtId="0" fontId="29" fillId="0" borderId="0" xfId="0" applyFont="1" applyAlignment="1">
      <alignment horizontal="left" vertical="center"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4" fillId="22" borderId="58" xfId="6" applyFont="1" applyFill="1" applyBorder="1" applyAlignment="1">
      <alignment horizontal="center" wrapText="1"/>
    </xf>
    <xf numFmtId="0" fontId="34" fillId="22" borderId="54" xfId="6" applyFont="1" applyFill="1" applyBorder="1" applyAlignment="1">
      <alignment horizontal="center" wrapText="1"/>
    </xf>
    <xf numFmtId="0" fontId="34" fillId="22" borderId="53" xfId="6" applyFont="1" applyFill="1" applyBorder="1" applyAlignment="1">
      <alignment horizontal="center" wrapText="1"/>
    </xf>
    <xf numFmtId="0" fontId="21" fillId="0" borderId="0" xfId="6" applyFont="1" applyAlignment="1">
      <alignment horizontal="left" wrapText="1"/>
    </xf>
    <xf numFmtId="0" fontId="18" fillId="0" borderId="42" xfId="6" applyBorder="1" applyAlignment="1">
      <alignment horizontal="center" wrapText="1"/>
    </xf>
    <xf numFmtId="0" fontId="42" fillId="0" borderId="0" xfId="6" applyFont="1" applyAlignment="1">
      <alignment horizontal="left" wrapText="1"/>
    </xf>
    <xf numFmtId="0" fontId="18" fillId="0" borderId="0" xfId="6" applyAlignment="1">
      <alignment horizontal="left" wrapText="1"/>
    </xf>
    <xf numFmtId="0" fontId="21" fillId="0" borderId="0" xfId="6" applyFont="1" applyAlignment="1">
      <alignment horizontal="justify" vertical="center" wrapText="1"/>
    </xf>
    <xf numFmtId="0" fontId="21" fillId="0" borderId="52" xfId="6" applyFont="1" applyBorder="1" applyAlignment="1">
      <alignment horizontal="justify" vertical="center" wrapText="1"/>
    </xf>
    <xf numFmtId="0" fontId="23" fillId="0" borderId="0" xfId="6" applyFont="1" applyAlignment="1">
      <alignment horizontal="left" wrapText="1"/>
    </xf>
    <xf numFmtId="0" fontId="18" fillId="0" borderId="0" xfId="6" applyAlignment="1">
      <alignment horizontal="left" vertical="top" wrapText="1"/>
    </xf>
    <xf numFmtId="0" fontId="18" fillId="0" borderId="42" xfId="6" applyBorder="1" applyAlignment="1">
      <alignment horizontal="center" vertical="top" wrapText="1"/>
    </xf>
    <xf numFmtId="0" fontId="18" fillId="0" borderId="0" xfId="6" applyAlignment="1">
      <alignment horizontal="justify" wrapText="1"/>
    </xf>
    <xf numFmtId="0" fontId="21" fillId="0" borderId="18" xfId="6" applyFont="1" applyBorder="1" applyAlignment="1">
      <alignment horizontal="center" vertical="center" wrapText="1"/>
    </xf>
    <xf numFmtId="0" fontId="21" fillId="0" borderId="18" xfId="6" applyFont="1" applyBorder="1" applyAlignment="1">
      <alignment horizontal="center" wrapText="1"/>
    </xf>
    <xf numFmtId="0" fontId="42" fillId="0" borderId="35" xfId="6" applyFont="1" applyBorder="1" applyAlignment="1">
      <alignment horizontal="left" vertical="top" wrapText="1"/>
    </xf>
    <xf numFmtId="0" fontId="42" fillId="0" borderId="23" xfId="6" applyFont="1" applyBorder="1" applyAlignment="1">
      <alignment horizontal="left" vertical="top" wrapText="1"/>
    </xf>
    <xf numFmtId="0" fontId="42" fillId="0" borderId="34" xfId="6" applyFont="1" applyBorder="1" applyAlignment="1">
      <alignment horizontal="left" vertical="top" wrapText="1"/>
    </xf>
    <xf numFmtId="0" fontId="21" fillId="0" borderId="30" xfId="6" applyFont="1" applyBorder="1" applyAlignment="1">
      <alignment horizontal="center" vertical="center" wrapText="1"/>
    </xf>
    <xf numFmtId="0" fontId="21" fillId="0" borderId="31" xfId="6" applyFont="1" applyBorder="1" applyAlignment="1">
      <alignment horizontal="center" vertical="center" wrapText="1"/>
    </xf>
    <xf numFmtId="0" fontId="21" fillId="0" borderId="32" xfId="6" applyFont="1" applyBorder="1" applyAlignment="1">
      <alignment horizontal="center" vertical="center" wrapText="1"/>
    </xf>
    <xf numFmtId="0" fontId="42" fillId="0" borderId="17" xfId="6" applyFont="1" applyBorder="1" applyAlignment="1">
      <alignment horizontal="left" vertical="top" wrapText="1"/>
    </xf>
    <xf numFmtId="0" fontId="42" fillId="0" borderId="33" xfId="6" applyFont="1" applyBorder="1" applyAlignment="1">
      <alignment horizontal="left" vertical="top" wrapText="1"/>
    </xf>
    <xf numFmtId="0" fontId="42" fillId="0" borderId="20" xfId="6" applyFont="1" applyBorder="1" applyAlignment="1">
      <alignment horizontal="left" vertical="top" wrapText="1"/>
    </xf>
    <xf numFmtId="0" fontId="18" fillId="0" borderId="30" xfId="6" applyBorder="1" applyAlignment="1">
      <alignment horizontal="center" vertical="top" wrapText="1"/>
    </xf>
    <xf numFmtId="0" fontId="18" fillId="0" borderId="31" xfId="6" applyBorder="1" applyAlignment="1">
      <alignment horizontal="center" vertical="top" wrapText="1"/>
    </xf>
    <xf numFmtId="0" fontId="18" fillId="0" borderId="32" xfId="6" applyBorder="1" applyAlignment="1">
      <alignment horizontal="center" vertical="top" wrapText="1"/>
    </xf>
    <xf numFmtId="0" fontId="18" fillId="0" borderId="23" xfId="6" applyBorder="1" applyAlignment="1">
      <alignment horizontal="left"/>
    </xf>
    <xf numFmtId="0" fontId="18" fillId="0" borderId="0" xfId="6" applyAlignment="1">
      <alignment horizontal="left"/>
    </xf>
    <xf numFmtId="0" fontId="18" fillId="0" borderId="0" xfId="6" applyAlignment="1">
      <alignment horizontal="center"/>
    </xf>
    <xf numFmtId="0" fontId="18" fillId="0" borderId="0" xfId="6" applyAlignment="1">
      <alignment horizontal="justify" vertical="top" wrapText="1"/>
    </xf>
    <xf numFmtId="0" fontId="18" fillId="0" borderId="0" xfId="6" applyAlignment="1">
      <alignment horizontal="left" vertical="center" wrapText="1"/>
    </xf>
    <xf numFmtId="0" fontId="18" fillId="0" borderId="33" xfId="6" applyBorder="1" applyAlignment="1">
      <alignment horizontal="center" vertical="center" wrapText="1"/>
    </xf>
    <xf numFmtId="0" fontId="42" fillId="0" borderId="0" xfId="6" applyFont="1" applyAlignment="1">
      <alignment horizontal="right" vertical="center" wrapText="1"/>
    </xf>
    <xf numFmtId="0" fontId="18" fillId="0" borderId="0" xfId="6" applyAlignment="1">
      <alignment horizontal="right" vertical="center" wrapText="1"/>
    </xf>
    <xf numFmtId="0" fontId="34" fillId="22" borderId="58" xfId="6" applyFont="1" applyFill="1" applyBorder="1" applyAlignment="1">
      <alignment horizontal="center" vertical="top" wrapText="1"/>
    </xf>
    <xf numFmtId="0" fontId="34" fillId="22" borderId="54" xfId="6" applyFont="1" applyFill="1" applyBorder="1" applyAlignment="1">
      <alignment horizontal="center" vertical="top" wrapText="1"/>
    </xf>
    <xf numFmtId="0" fontId="18" fillId="22" borderId="54" xfId="6" applyFill="1" applyBorder="1" applyAlignment="1">
      <alignment horizontal="center" vertical="top" wrapText="1"/>
    </xf>
    <xf numFmtId="0" fontId="18" fillId="22" borderId="53" xfId="6" applyFill="1" applyBorder="1" applyAlignment="1">
      <alignment horizontal="center" vertical="top" wrapText="1"/>
    </xf>
    <xf numFmtId="0" fontId="14" fillId="0" borderId="17" xfId="6" applyFont="1" applyBorder="1" applyAlignment="1">
      <alignment horizontal="left" vertical="center" wrapText="1"/>
    </xf>
    <xf numFmtId="0" fontId="14" fillId="0" borderId="33" xfId="6" applyFont="1" applyBorder="1" applyAlignment="1">
      <alignment horizontal="left" vertical="center" wrapText="1"/>
    </xf>
    <xf numFmtId="0" fontId="14" fillId="0" borderId="20" xfId="6" applyFont="1" applyBorder="1" applyAlignment="1">
      <alignment horizontal="left" vertical="center" wrapText="1"/>
    </xf>
    <xf numFmtId="0" fontId="14" fillId="0" borderId="17" xfId="6" applyFont="1" applyBorder="1" applyAlignment="1">
      <alignment horizontal="left" vertical="center" wrapText="1" indent="1"/>
    </xf>
    <xf numFmtId="0" fontId="14" fillId="0" borderId="33" xfId="6" applyFont="1" applyBorder="1" applyAlignment="1">
      <alignment horizontal="left" vertical="center" wrapText="1" indent="1"/>
    </xf>
    <xf numFmtId="0" fontId="14" fillId="0" borderId="20" xfId="6" applyFont="1" applyBorder="1" applyAlignment="1">
      <alignment horizontal="left" vertical="center" wrapText="1" indent="1"/>
    </xf>
    <xf numFmtId="0" fontId="14" fillId="0" borderId="30" xfId="6" applyFont="1" applyBorder="1" applyAlignment="1">
      <alignment horizontal="left" wrapText="1"/>
    </xf>
    <xf numFmtId="0" fontId="14" fillId="0" borderId="31" xfId="6" applyFont="1" applyBorder="1" applyAlignment="1">
      <alignment horizontal="left" wrapText="1"/>
    </xf>
    <xf numFmtId="0" fontId="14" fillId="0" borderId="30" xfId="6" applyFont="1" applyBorder="1" applyAlignment="1">
      <alignment horizontal="left" wrapText="1" indent="1"/>
    </xf>
    <xf numFmtId="0" fontId="14" fillId="0" borderId="31" xfId="6" applyFont="1" applyBorder="1" applyAlignment="1">
      <alignment horizontal="left" wrapText="1" indent="1"/>
    </xf>
    <xf numFmtId="0" fontId="14" fillId="0" borderId="32" xfId="6" applyFont="1" applyBorder="1" applyAlignment="1">
      <alignment horizontal="left" wrapText="1" indent="1"/>
    </xf>
    <xf numFmtId="0" fontId="14" fillId="0" borderId="32" xfId="6" applyFont="1" applyBorder="1" applyAlignment="1">
      <alignment horizontal="left" wrapText="1"/>
    </xf>
    <xf numFmtId="0" fontId="21" fillId="0" borderId="0" xfId="6" applyFont="1" applyAlignment="1">
      <alignment horizontal="center" vertical="top" wrapText="1"/>
    </xf>
    <xf numFmtId="0" fontId="18" fillId="0" borderId="0" xfId="6" applyAlignment="1">
      <alignment horizontal="center" vertical="top" wrapText="1"/>
    </xf>
    <xf numFmtId="0" fontId="12" fillId="0" borderId="0" xfId="6" applyFont="1" applyAlignment="1">
      <alignment horizontal="justify" vertical="top" wrapText="1"/>
    </xf>
    <xf numFmtId="0" fontId="18" fillId="0" borderId="64" xfId="0" applyFont="1" applyBorder="1" applyAlignment="1">
      <alignment horizontal="left" wrapText="1"/>
    </xf>
    <xf numFmtId="0" fontId="18" fillId="0" borderId="65" xfId="0" applyFont="1" applyBorder="1" applyAlignment="1">
      <alignment horizontal="left" wrapText="1"/>
    </xf>
    <xf numFmtId="0" fontId="18" fillId="0" borderId="66" xfId="0" applyFont="1" applyBorder="1" applyAlignment="1">
      <alignment horizontal="left" wrapText="1"/>
    </xf>
    <xf numFmtId="0" fontId="18" fillId="0" borderId="2" xfId="0" applyFont="1" applyBorder="1" applyAlignment="1">
      <alignment horizontal="left" vertical="center" wrapText="1"/>
    </xf>
    <xf numFmtId="0" fontId="18" fillId="0" borderId="37" xfId="0" applyFont="1" applyBorder="1" applyAlignment="1">
      <alignment horizontal="left" vertical="center" wrapText="1"/>
    </xf>
    <xf numFmtId="0" fontId="18" fillId="0" borderId="12" xfId="0" applyFont="1" applyBorder="1" applyAlignment="1">
      <alignment horizontal="left" vertical="center" wrapText="1"/>
    </xf>
    <xf numFmtId="0" fontId="18" fillId="0" borderId="59" xfId="0" applyFont="1" applyBorder="1" applyAlignment="1">
      <alignment horizontal="left" vertical="center" wrapText="1"/>
    </xf>
    <xf numFmtId="0" fontId="18" fillId="0" borderId="39" xfId="0" applyFont="1" applyBorder="1" applyAlignment="1">
      <alignment horizontal="left" vertical="center" wrapText="1"/>
    </xf>
    <xf numFmtId="0" fontId="26" fillId="22" borderId="58" xfId="0" applyFont="1" applyFill="1" applyBorder="1" applyAlignment="1">
      <alignment horizontal="center"/>
    </xf>
    <xf numFmtId="0" fontId="26" fillId="22" borderId="54" xfId="0" applyFont="1" applyFill="1" applyBorder="1" applyAlignment="1">
      <alignment horizontal="center"/>
    </xf>
    <xf numFmtId="0" fontId="26" fillId="22" borderId="53" xfId="0" applyFont="1" applyFill="1" applyBorder="1" applyAlignment="1">
      <alignment horizontal="center"/>
    </xf>
    <xf numFmtId="0" fontId="14" fillId="0" borderId="0" xfId="0" applyFont="1" applyAlignment="1">
      <alignment horizontal="left" vertical="center" wrapText="1"/>
    </xf>
    <xf numFmtId="0" fontId="0" fillId="0" borderId="73" xfId="0" applyBorder="1" applyAlignment="1">
      <alignment horizontal="center"/>
    </xf>
    <xf numFmtId="0" fontId="0" fillId="0" borderId="74" xfId="0" applyBorder="1" applyAlignment="1">
      <alignment horizontal="center"/>
    </xf>
    <xf numFmtId="0" fontId="18" fillId="0" borderId="45" xfId="0" applyFont="1" applyBorder="1" applyAlignment="1">
      <alignment horizontal="center" vertical="top" wrapText="1"/>
    </xf>
    <xf numFmtId="0" fontId="18" fillId="0" borderId="75" xfId="0" applyFont="1" applyBorder="1" applyAlignment="1">
      <alignment horizontal="center" vertical="top" wrapText="1"/>
    </xf>
    <xf numFmtId="0" fontId="18" fillId="0" borderId="76" xfId="0" applyFont="1" applyBorder="1" applyAlignment="1">
      <alignment horizontal="center" vertical="top" wrapText="1"/>
    </xf>
    <xf numFmtId="0" fontId="18" fillId="0" borderId="44" xfId="0" applyFont="1" applyBorder="1" applyAlignment="1">
      <alignment horizontal="center" vertical="top" wrapText="1"/>
    </xf>
    <xf numFmtId="0" fontId="18" fillId="0" borderId="73" xfId="0" applyFont="1" applyBorder="1" applyAlignment="1">
      <alignment horizontal="center" vertical="top" wrapText="1"/>
    </xf>
    <xf numFmtId="0" fontId="18" fillId="0" borderId="74" xfId="0" applyFont="1" applyBorder="1" applyAlignment="1">
      <alignment horizontal="center" vertical="top" wrapText="1"/>
    </xf>
    <xf numFmtId="0" fontId="18" fillId="0" borderId="8" xfId="0" applyFont="1" applyBorder="1" applyAlignment="1">
      <alignment horizontal="center" vertical="top" wrapText="1"/>
    </xf>
    <xf numFmtId="0" fontId="18" fillId="0" borderId="52" xfId="0" applyFont="1" applyBorder="1" applyAlignment="1">
      <alignment horizontal="center" vertical="top" wrapText="1"/>
    </xf>
    <xf numFmtId="0" fontId="18" fillId="0" borderId="9" xfId="0" applyFont="1" applyBorder="1" applyAlignment="1">
      <alignment horizontal="center" vertical="top" wrapText="1"/>
    </xf>
    <xf numFmtId="0" fontId="14" fillId="0" borderId="17" xfId="0" applyFont="1" applyBorder="1" applyAlignment="1">
      <alignment horizontal="left" vertical="center" wrapText="1" indent="1"/>
    </xf>
    <xf numFmtId="0" fontId="14" fillId="0" borderId="33" xfId="0" applyFont="1" applyBorder="1" applyAlignment="1">
      <alignment horizontal="left" vertical="center" wrapText="1" indent="1"/>
    </xf>
    <xf numFmtId="0" fontId="14" fillId="0" borderId="20" xfId="0" applyFont="1" applyBorder="1" applyAlignment="1">
      <alignment horizontal="left" vertical="center" wrapText="1" indent="1"/>
    </xf>
    <xf numFmtId="0" fontId="0" fillId="0" borderId="75" xfId="0" applyBorder="1" applyAlignment="1">
      <alignment horizontal="center"/>
    </xf>
    <xf numFmtId="0" fontId="0" fillId="0" borderId="76" xfId="0" applyBorder="1" applyAlignment="1">
      <alignment horizontal="center"/>
    </xf>
    <xf numFmtId="0" fontId="18" fillId="0" borderId="15"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40" xfId="0" applyFont="1" applyBorder="1" applyAlignment="1">
      <alignment horizontal="left" vertical="center" wrapText="1"/>
    </xf>
    <xf numFmtId="0" fontId="18" fillId="0" borderId="45" xfId="0" applyFont="1" applyBorder="1" applyAlignment="1">
      <alignment horizontal="center" wrapText="1"/>
    </xf>
    <xf numFmtId="0" fontId="18" fillId="0" borderId="75" xfId="0" applyFont="1" applyBorder="1" applyAlignment="1">
      <alignment horizontal="center" wrapText="1"/>
    </xf>
    <xf numFmtId="0" fontId="18" fillId="0" borderId="76" xfId="0" applyFont="1" applyBorder="1" applyAlignment="1">
      <alignment horizontal="center" wrapText="1"/>
    </xf>
    <xf numFmtId="0" fontId="18" fillId="0" borderId="8" xfId="0" applyFont="1" applyBorder="1" applyAlignment="1">
      <alignment horizontal="center" wrapText="1"/>
    </xf>
    <xf numFmtId="0" fontId="18" fillId="0" borderId="52" xfId="0" applyFont="1" applyBorder="1" applyAlignment="1">
      <alignment horizontal="center" wrapText="1"/>
    </xf>
    <xf numFmtId="0" fontId="18" fillId="0" borderId="9" xfId="0" applyFont="1" applyBorder="1" applyAlignment="1">
      <alignment horizontal="center" wrapText="1"/>
    </xf>
    <xf numFmtId="0" fontId="18" fillId="0" borderId="64" xfId="0" applyFont="1" applyBorder="1" applyAlignment="1">
      <alignment horizontal="center" wrapText="1"/>
    </xf>
    <xf numFmtId="0" fontId="18" fillId="0" borderId="65" xfId="0" applyFont="1" applyBorder="1" applyAlignment="1">
      <alignment horizontal="center" wrapText="1"/>
    </xf>
    <xf numFmtId="0" fontId="18" fillId="0" borderId="66" xfId="0" applyFont="1" applyBorder="1" applyAlignment="1">
      <alignment horizontal="center" wrapText="1"/>
    </xf>
    <xf numFmtId="0" fontId="18" fillId="0" borderId="70" xfId="0" applyFont="1" applyBorder="1" applyAlignment="1">
      <alignment horizontal="center" wrapText="1"/>
    </xf>
    <xf numFmtId="0" fontId="18" fillId="0" borderId="71" xfId="0" applyFont="1" applyBorder="1" applyAlignment="1">
      <alignment horizontal="center" wrapText="1"/>
    </xf>
    <xf numFmtId="0" fontId="18" fillId="0" borderId="72" xfId="0" applyFont="1" applyBorder="1" applyAlignment="1">
      <alignment horizontal="center" wrapText="1"/>
    </xf>
    <xf numFmtId="0" fontId="18" fillId="0" borderId="46" xfId="0" applyFont="1" applyBorder="1" applyAlignment="1">
      <alignment horizontal="center" vertical="center" wrapText="1"/>
    </xf>
    <xf numFmtId="0" fontId="18" fillId="0" borderId="77" xfId="0" applyFont="1" applyBorder="1" applyAlignment="1">
      <alignment horizontal="center" vertical="center" wrapText="1"/>
    </xf>
    <xf numFmtId="0" fontId="18" fillId="0" borderId="78" xfId="0" applyFont="1" applyBorder="1" applyAlignment="1">
      <alignment horizontal="center" vertical="center" wrapText="1"/>
    </xf>
    <xf numFmtId="0" fontId="18" fillId="0" borderId="60" xfId="0" applyFont="1" applyBorder="1" applyAlignment="1">
      <alignment horizontal="left" vertical="center" wrapText="1"/>
    </xf>
    <xf numFmtId="0" fontId="0" fillId="0" borderId="52" xfId="0" applyBorder="1" applyAlignment="1">
      <alignment horizontal="center"/>
    </xf>
    <xf numFmtId="0" fontId="0" fillId="0" borderId="9" xfId="0" applyBorder="1" applyAlignment="1">
      <alignment horizontal="center"/>
    </xf>
    <xf numFmtId="0" fontId="18" fillId="0" borderId="70" xfId="0" applyFont="1" applyBorder="1" applyAlignment="1">
      <alignment horizontal="left" wrapText="1"/>
    </xf>
    <xf numFmtId="0" fontId="18" fillId="0" borderId="71" xfId="0" applyFont="1" applyBorder="1" applyAlignment="1">
      <alignment horizontal="left" wrapText="1"/>
    </xf>
    <xf numFmtId="0" fontId="18" fillId="0" borderId="72" xfId="0" applyFont="1" applyBorder="1" applyAlignment="1">
      <alignment horizontal="left" wrapText="1"/>
    </xf>
    <xf numFmtId="0" fontId="18" fillId="0" borderId="64" xfId="0" applyFont="1" applyBorder="1" applyAlignment="1">
      <alignment horizontal="right" wrapText="1" indent="1"/>
    </xf>
    <xf numFmtId="0" fontId="18" fillId="0" borderId="65" xfId="0" applyFont="1" applyBorder="1" applyAlignment="1">
      <alignment horizontal="right" wrapText="1" indent="1"/>
    </xf>
    <xf numFmtId="0" fontId="18" fillId="0" borderId="66" xfId="0" applyFont="1" applyBorder="1" applyAlignment="1">
      <alignment horizontal="right" wrapText="1" indent="1"/>
    </xf>
    <xf numFmtId="0" fontId="18" fillId="0" borderId="64" xfId="0" applyFont="1" applyBorder="1" applyAlignment="1">
      <alignment horizontal="center" vertical="center" wrapText="1"/>
    </xf>
    <xf numFmtId="0" fontId="18" fillId="0" borderId="65" xfId="0" applyFont="1" applyBorder="1" applyAlignment="1">
      <alignment horizontal="center" vertical="center" wrapText="1"/>
    </xf>
    <xf numFmtId="0" fontId="18" fillId="0" borderId="66" xfId="0" applyFont="1" applyBorder="1" applyAlignment="1">
      <alignment horizontal="center" vertical="center" wrapText="1"/>
    </xf>
    <xf numFmtId="0" fontId="18" fillId="0" borderId="70"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72"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64" xfId="0" applyFont="1" applyBorder="1" applyAlignment="1">
      <alignment horizontal="center" vertical="top" wrapText="1"/>
    </xf>
    <xf numFmtId="0" fontId="18" fillId="0" borderId="65" xfId="0" applyFont="1" applyBorder="1" applyAlignment="1">
      <alignment horizontal="center" vertical="top" wrapText="1"/>
    </xf>
    <xf numFmtId="0" fontId="18" fillId="0" borderId="66" xfId="0" applyFont="1" applyBorder="1" applyAlignment="1">
      <alignment horizontal="center" vertical="top" wrapText="1"/>
    </xf>
    <xf numFmtId="0" fontId="18" fillId="0" borderId="67" xfId="0" applyFont="1" applyBorder="1" applyAlignment="1">
      <alignment horizontal="center" vertical="top" wrapText="1"/>
    </xf>
    <xf numFmtId="0" fontId="18" fillId="0" borderId="68" xfId="0" applyFont="1" applyBorder="1" applyAlignment="1">
      <alignment horizontal="center" vertical="top" wrapText="1"/>
    </xf>
    <xf numFmtId="0" fontId="18" fillId="0" borderId="69" xfId="0" applyFont="1" applyBorder="1" applyAlignment="1">
      <alignment horizontal="center" vertical="top" wrapText="1"/>
    </xf>
    <xf numFmtId="0" fontId="18" fillId="0" borderId="70" xfId="0" applyFont="1" applyBorder="1" applyAlignment="1">
      <alignment horizontal="center" vertical="top" wrapText="1"/>
    </xf>
    <xf numFmtId="0" fontId="18" fillId="0" borderId="71" xfId="0" applyFont="1" applyBorder="1" applyAlignment="1">
      <alignment horizontal="center" vertical="top" wrapText="1"/>
    </xf>
    <xf numFmtId="0" fontId="18" fillId="0" borderId="72" xfId="0" applyFont="1" applyBorder="1" applyAlignment="1">
      <alignment horizontal="center" vertical="top" wrapText="1"/>
    </xf>
    <xf numFmtId="0" fontId="18" fillId="0" borderId="64" xfId="0" applyFont="1" applyBorder="1" applyAlignment="1">
      <alignment horizontal="right" vertical="center" wrapText="1"/>
    </xf>
    <xf numFmtId="0" fontId="18" fillId="0" borderId="65" xfId="0" applyFont="1" applyBorder="1" applyAlignment="1">
      <alignment horizontal="right" vertical="center" wrapText="1"/>
    </xf>
    <xf numFmtId="0" fontId="18" fillId="0" borderId="66" xfId="0" applyFont="1" applyBorder="1" applyAlignment="1">
      <alignment horizontal="right" vertical="center" wrapText="1"/>
    </xf>
    <xf numFmtId="0" fontId="18" fillId="0" borderId="13" xfId="0" applyFont="1" applyBorder="1" applyAlignment="1">
      <alignment horizontal="left" vertical="center" wrapText="1"/>
    </xf>
    <xf numFmtId="0" fontId="18" fillId="0" borderId="7" xfId="0" applyFont="1" applyBorder="1" applyAlignment="1">
      <alignment horizontal="left" vertical="center" wrapText="1"/>
    </xf>
    <xf numFmtId="0" fontId="18" fillId="0" borderId="5" xfId="0" applyFont="1" applyBorder="1" applyAlignment="1">
      <alignment horizontal="left" vertical="center" wrapText="1"/>
    </xf>
    <xf numFmtId="0" fontId="18" fillId="0" borderId="56" xfId="0" applyFont="1" applyBorder="1" applyAlignment="1">
      <alignment horizontal="left" vertical="center" wrapText="1"/>
    </xf>
    <xf numFmtId="0" fontId="18" fillId="0" borderId="45" xfId="0" applyFont="1" applyBorder="1" applyAlignment="1">
      <alignment horizontal="right" vertical="center" wrapText="1"/>
    </xf>
    <xf numFmtId="0" fontId="18" fillId="0" borderId="75" xfId="0" applyFont="1" applyBorder="1" applyAlignment="1">
      <alignment horizontal="right" vertical="center" wrapText="1"/>
    </xf>
    <xf numFmtId="0" fontId="18" fillId="0" borderId="76" xfId="0" applyFont="1" applyBorder="1" applyAlignment="1">
      <alignment horizontal="right" vertical="center" wrapText="1"/>
    </xf>
    <xf numFmtId="0" fontId="18" fillId="0" borderId="44" xfId="0" applyFont="1" applyBorder="1" applyAlignment="1">
      <alignment horizontal="right" vertical="center" wrapText="1"/>
    </xf>
    <xf numFmtId="0" fontId="18" fillId="0" borderId="73" xfId="0" applyFont="1" applyBorder="1" applyAlignment="1">
      <alignment horizontal="right" vertical="center" wrapText="1"/>
    </xf>
    <xf numFmtId="0" fontId="18" fillId="0" borderId="74" xfId="0" applyFont="1" applyBorder="1" applyAlignment="1">
      <alignment horizontal="right" vertical="center" wrapText="1"/>
    </xf>
    <xf numFmtId="0" fontId="18" fillId="0" borderId="15" xfId="0" applyFont="1" applyBorder="1" applyAlignment="1">
      <alignment horizontal="left" vertical="center" wrapText="1"/>
    </xf>
    <xf numFmtId="0" fontId="18" fillId="0" borderId="26" xfId="0" applyFont="1" applyBorder="1" applyAlignment="1">
      <alignment horizontal="left" vertical="center" wrapText="1"/>
    </xf>
    <xf numFmtId="0" fontId="18" fillId="0" borderId="41" xfId="0" applyFont="1" applyBorder="1" applyAlignment="1">
      <alignment horizontal="left" vertical="center" wrapText="1"/>
    </xf>
    <xf numFmtId="0" fontId="18" fillId="0" borderId="57" xfId="0" applyFont="1" applyBorder="1" applyAlignment="1">
      <alignment horizontal="left" vertical="center" wrapText="1"/>
    </xf>
    <xf numFmtId="0" fontId="18" fillId="0" borderId="67" xfId="0" applyFont="1" applyBorder="1" applyAlignment="1">
      <alignment horizontal="right" vertical="center" wrapText="1"/>
    </xf>
    <xf numFmtId="0" fontId="18"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21" fillId="0" borderId="0" xfId="6" applyFont="1" applyAlignment="1">
      <alignment horizontal="left" vertical="center" wrapText="1"/>
    </xf>
    <xf numFmtId="0" fontId="12" fillId="0" borderId="0" xfId="6" applyFont="1" applyAlignment="1">
      <alignment horizontal="left" vertical="top" wrapText="1"/>
    </xf>
    <xf numFmtId="0" fontId="18" fillId="0" borderId="42" xfId="6" applyBorder="1" applyAlignment="1">
      <alignment horizontal="left"/>
    </xf>
    <xf numFmtId="0" fontId="18" fillId="0" borderId="42" xfId="6" applyBorder="1" applyAlignment="1">
      <alignment horizontal="center"/>
    </xf>
    <xf numFmtId="0" fontId="34" fillId="22" borderId="58" xfId="6" applyFont="1" applyFill="1" applyBorder="1" applyAlignment="1">
      <alignment horizontal="center"/>
    </xf>
    <xf numFmtId="0" fontId="34" fillId="22" borderId="54" xfId="6" applyFont="1" applyFill="1" applyBorder="1" applyAlignment="1">
      <alignment horizontal="center"/>
    </xf>
    <xf numFmtId="0" fontId="34" fillId="22" borderId="53" xfId="6" applyFont="1" applyFill="1" applyBorder="1" applyAlignment="1">
      <alignment horizontal="center"/>
    </xf>
    <xf numFmtId="0" fontId="14" fillId="0" borderId="18" xfId="6" applyFont="1" applyBorder="1" applyAlignment="1">
      <alignment horizontal="left" vertical="center" wrapText="1"/>
    </xf>
    <xf numFmtId="0" fontId="14" fillId="0" borderId="30" xfId="6" applyFont="1" applyBorder="1" applyAlignment="1">
      <alignment horizontal="left" vertical="center" wrapText="1" indent="1"/>
    </xf>
    <xf numFmtId="0" fontId="14" fillId="0" borderId="31" xfId="6" applyFont="1" applyBorder="1" applyAlignment="1">
      <alignment horizontal="left" vertical="center" wrapText="1" indent="1"/>
    </xf>
    <xf numFmtId="0" fontId="14" fillId="0" borderId="32" xfId="6" applyFont="1" applyBorder="1" applyAlignment="1">
      <alignment horizontal="left" vertical="center" wrapText="1" indent="1"/>
    </xf>
    <xf numFmtId="0" fontId="14" fillId="0" borderId="30" xfId="6" applyFont="1" applyBorder="1" applyAlignment="1">
      <alignment horizontal="left" vertical="center" indent="2"/>
    </xf>
    <xf numFmtId="0" fontId="14" fillId="0" borderId="31" xfId="6" applyFont="1" applyBorder="1" applyAlignment="1">
      <alignment horizontal="left" vertical="center" indent="2"/>
    </xf>
    <xf numFmtId="0" fontId="14" fillId="0" borderId="32" xfId="6" applyFont="1" applyBorder="1" applyAlignment="1">
      <alignment horizontal="left" vertical="center" indent="2"/>
    </xf>
    <xf numFmtId="0" fontId="14" fillId="0" borderId="18" xfId="6" applyFont="1" applyBorder="1" applyAlignment="1">
      <alignment horizontal="left" vertical="center" wrapText="1" indent="1"/>
    </xf>
    <xf numFmtId="0" fontId="14" fillId="0" borderId="30" xfId="6" applyFont="1" applyBorder="1" applyAlignment="1">
      <alignment horizontal="left" vertical="center" wrapText="1" indent="2"/>
    </xf>
    <xf numFmtId="0" fontId="14" fillId="0" borderId="31" xfId="6" applyFont="1" applyBorder="1" applyAlignment="1">
      <alignment horizontal="left" vertical="center" wrapText="1" indent="2"/>
    </xf>
    <xf numFmtId="0" fontId="14" fillId="0" borderId="32" xfId="6" applyFont="1" applyBorder="1" applyAlignment="1">
      <alignment horizontal="left" vertical="center" wrapText="1" indent="2"/>
    </xf>
    <xf numFmtId="0" fontId="14" fillId="0" borderId="30" xfId="6" applyFont="1" applyBorder="1" applyAlignment="1">
      <alignment horizontal="left" vertical="center" wrapText="1"/>
    </xf>
    <xf numFmtId="0" fontId="14" fillId="0" borderId="31" xfId="6" applyFont="1" applyBorder="1" applyAlignment="1">
      <alignment horizontal="left" vertical="center" wrapText="1"/>
    </xf>
    <xf numFmtId="168" fontId="14" fillId="0" borderId="30" xfId="6" applyNumberFormat="1" applyFont="1" applyBorder="1" applyAlignment="1">
      <alignment horizontal="left" vertical="center" indent="2"/>
    </xf>
    <xf numFmtId="168" fontId="14" fillId="0" borderId="31" xfId="6" applyNumberFormat="1" applyFont="1" applyBorder="1" applyAlignment="1">
      <alignment horizontal="left" vertical="center" indent="2"/>
    </xf>
    <xf numFmtId="168" fontId="14" fillId="0" borderId="32" xfId="6" applyNumberFormat="1" applyFont="1" applyBorder="1" applyAlignment="1">
      <alignment horizontal="left" vertical="center" indent="2"/>
    </xf>
    <xf numFmtId="0" fontId="13" fillId="0" borderId="0" xfId="6" applyFont="1" applyAlignment="1">
      <alignment horizontal="left"/>
    </xf>
    <xf numFmtId="0" fontId="13" fillId="0" borderId="42" xfId="6" applyFont="1" applyBorder="1" applyAlignment="1">
      <alignment horizontal="center"/>
    </xf>
    <xf numFmtId="0" fontId="89" fillId="0" borderId="0" xfId="6" applyFont="1" applyAlignment="1">
      <alignment horizontal="right"/>
    </xf>
    <xf numFmtId="0" fontId="13" fillId="0" borderId="0" xfId="6" applyFont="1" applyAlignment="1">
      <alignment horizontal="left" vertical="top" wrapText="1"/>
    </xf>
    <xf numFmtId="0" fontId="13" fillId="0" borderId="42" xfId="6" applyFont="1" applyBorder="1" applyAlignment="1">
      <alignment horizontal="center" vertical="top" wrapText="1"/>
    </xf>
    <xf numFmtId="0" fontId="13" fillId="0" borderId="0" xfId="6" applyFont="1" applyAlignment="1">
      <alignment horizontal="justify" vertical="top" wrapText="1"/>
    </xf>
    <xf numFmtId="0" fontId="90" fillId="0" borderId="18" xfId="6" applyFont="1" applyBorder="1" applyAlignment="1">
      <alignment horizontal="center" wrapText="1"/>
    </xf>
    <xf numFmtId="0" fontId="13" fillId="0" borderId="18" xfId="6" applyFont="1" applyBorder="1" applyAlignment="1">
      <alignment horizontal="center" wrapText="1"/>
    </xf>
    <xf numFmtId="0" fontId="152" fillId="0" borderId="0" xfId="6" applyFont="1" applyAlignment="1">
      <alignment horizontal="left" vertical="top" wrapText="1"/>
    </xf>
    <xf numFmtId="0" fontId="35" fillId="2" borderId="18" xfId="6" applyFont="1" applyFill="1" applyBorder="1" applyAlignment="1">
      <alignment horizontal="center" wrapText="1"/>
    </xf>
    <xf numFmtId="0" fontId="14" fillId="0" borderId="0" xfId="6" applyFont="1" applyAlignment="1">
      <alignment horizontal="center" vertical="top" wrapText="1"/>
    </xf>
    <xf numFmtId="0" fontId="34" fillId="22" borderId="58" xfId="8" applyFont="1" applyFill="1" applyBorder="1" applyAlignment="1">
      <alignment horizontal="center" vertical="center" wrapText="1"/>
    </xf>
    <xf numFmtId="0" fontId="34" fillId="22" borderId="54" xfId="8" applyFont="1" applyFill="1" applyBorder="1" applyAlignment="1">
      <alignment horizontal="center" vertical="center" wrapText="1"/>
    </xf>
    <xf numFmtId="0" fontId="34" fillId="22" borderId="53" xfId="8" applyFont="1" applyFill="1" applyBorder="1" applyAlignment="1">
      <alignment horizontal="center" vertical="center" wrapText="1"/>
    </xf>
    <xf numFmtId="0" fontId="14" fillId="0" borderId="35" xfId="6" applyFont="1" applyBorder="1" applyAlignment="1">
      <alignment horizontal="left" vertical="center" wrapText="1"/>
    </xf>
    <xf numFmtId="0" fontId="14" fillId="0" borderId="23" xfId="6" applyFont="1" applyBorder="1" applyAlignment="1">
      <alignment horizontal="left" vertical="center" wrapText="1"/>
    </xf>
    <xf numFmtId="0" fontId="14" fillId="0" borderId="16" xfId="6" applyFont="1" applyBorder="1" applyAlignment="1">
      <alignment horizontal="left" vertical="center" wrapText="1"/>
    </xf>
    <xf numFmtId="0" fontId="14" fillId="0" borderId="0" xfId="6" applyFont="1" applyAlignment="1">
      <alignment horizontal="left" vertical="center" wrapText="1"/>
    </xf>
    <xf numFmtId="0" fontId="21" fillId="0" borderId="35" xfId="6" applyFont="1" applyBorder="1" applyAlignment="1">
      <alignment horizontal="left" vertical="center" wrapText="1" indent="1"/>
    </xf>
    <xf numFmtId="0" fontId="21" fillId="0" borderId="23" xfId="6" applyFont="1" applyBorder="1" applyAlignment="1">
      <alignment horizontal="left" vertical="center" wrapText="1" indent="1"/>
    </xf>
    <xf numFmtId="0" fontId="21" fillId="0" borderId="34" xfId="6" applyFont="1" applyBorder="1" applyAlignment="1">
      <alignment horizontal="left" vertical="center" wrapText="1" indent="1"/>
    </xf>
    <xf numFmtId="0" fontId="21" fillId="0" borderId="16" xfId="6" applyFont="1" applyBorder="1" applyAlignment="1">
      <alignment horizontal="left" vertical="center" wrapText="1" indent="1"/>
    </xf>
    <xf numFmtId="0" fontId="21" fillId="0" borderId="0" xfId="6" applyFont="1" applyAlignment="1">
      <alignment horizontal="left" vertical="center" wrapText="1" indent="1"/>
    </xf>
    <xf numFmtId="0" fontId="21" fillId="0" borderId="19" xfId="6" applyFont="1" applyBorder="1" applyAlignment="1">
      <alignment horizontal="left" vertical="center" wrapText="1" indent="1"/>
    </xf>
    <xf numFmtId="0" fontId="21" fillId="0" borderId="17" xfId="6" applyFont="1" applyBorder="1" applyAlignment="1">
      <alignment horizontal="left" vertical="center" wrapText="1" indent="1"/>
    </xf>
    <xf numFmtId="0" fontId="21" fillId="0" borderId="33" xfId="6" applyFont="1" applyBorder="1" applyAlignment="1">
      <alignment horizontal="left" vertical="center" wrapText="1" indent="1"/>
    </xf>
    <xf numFmtId="0" fontId="21" fillId="0" borderId="20" xfId="6" applyFont="1" applyBorder="1" applyAlignment="1">
      <alignment horizontal="left" vertical="center" wrapText="1" indent="1"/>
    </xf>
    <xf numFmtId="0" fontId="14" fillId="0" borderId="30" xfId="6" applyFont="1" applyBorder="1" applyAlignment="1">
      <alignment horizontal="center" vertical="center" wrapText="1"/>
    </xf>
    <xf numFmtId="0" fontId="14" fillId="0" borderId="32" xfId="6" applyFont="1" applyBorder="1" applyAlignment="1">
      <alignment horizontal="center" vertical="center" wrapText="1"/>
    </xf>
    <xf numFmtId="0" fontId="18" fillId="0" borderId="0" xfId="8" applyFont="1" applyAlignment="1">
      <alignment horizontal="left" vertical="top" wrapText="1"/>
    </xf>
    <xf numFmtId="0" fontId="71" fillId="0" borderId="0" xfId="8" applyFont="1" applyAlignment="1">
      <alignment horizontal="center" vertical="center" wrapText="1"/>
    </xf>
    <xf numFmtId="0" fontId="71" fillId="0" borderId="0" xfId="6" applyFont="1" applyAlignment="1">
      <alignment horizontal="center" vertical="center" wrapText="1"/>
    </xf>
    <xf numFmtId="0" fontId="18" fillId="0" borderId="0" xfId="8" applyFont="1" applyAlignment="1">
      <alignment horizontal="left" vertical="center" wrapText="1"/>
    </xf>
    <xf numFmtId="0" fontId="18" fillId="0" borderId="0" xfId="8" applyFont="1" applyAlignment="1">
      <alignment horizontal="left" vertical="center"/>
    </xf>
    <xf numFmtId="0" fontId="15" fillId="0" borderId="0" xfId="8" applyFont="1" applyAlignment="1">
      <alignment horizontal="center" vertical="center"/>
    </xf>
    <xf numFmtId="0" fontId="18" fillId="0" borderId="0" xfId="8" applyFont="1" applyAlignment="1">
      <alignment horizontal="justify" vertical="top" wrapText="1"/>
    </xf>
    <xf numFmtId="0" fontId="263" fillId="0" borderId="0" xfId="0" applyFont="1" applyAlignment="1">
      <alignment horizontal="left"/>
    </xf>
    <xf numFmtId="0" fontId="34" fillId="23" borderId="145" xfId="0" applyFont="1" applyFill="1" applyBorder="1" applyAlignment="1">
      <alignment horizontal="center" vertical="top" wrapText="1"/>
    </xf>
    <xf numFmtId="0" fontId="13" fillId="0" borderId="146" xfId="0" applyFont="1" applyBorder="1" applyAlignment="1">
      <alignment horizontal="left" vertical="top" wrapText="1"/>
    </xf>
    <xf numFmtId="0" fontId="13" fillId="0" borderId="147" xfId="0" applyFont="1" applyBorder="1" applyAlignment="1">
      <alignment horizontal="left" vertical="top" wrapText="1"/>
    </xf>
    <xf numFmtId="0" fontId="13" fillId="0" borderId="148" xfId="0" applyFont="1" applyBorder="1" applyAlignment="1">
      <alignment horizontal="left" vertical="top" wrapText="1"/>
    </xf>
    <xf numFmtId="0" fontId="13" fillId="0" borderId="146" xfId="0" applyFont="1" applyBorder="1" applyAlignment="1">
      <alignment horizontal="left" vertical="top"/>
    </xf>
    <xf numFmtId="0" fontId="13" fillId="0" borderId="147" xfId="0" applyFont="1" applyBorder="1" applyAlignment="1">
      <alignment horizontal="left" vertical="top"/>
    </xf>
    <xf numFmtId="0" fontId="13" fillId="0" borderId="148" xfId="0" applyFont="1" applyBorder="1" applyAlignment="1">
      <alignment horizontal="left" vertical="top"/>
    </xf>
    <xf numFmtId="0" fontId="28" fillId="0" borderId="136" xfId="0" applyFont="1" applyBorder="1" applyAlignment="1">
      <alignment horizontal="center" vertical="top"/>
    </xf>
    <xf numFmtId="0" fontId="28" fillId="0" borderId="0" xfId="0" applyFont="1" applyAlignment="1">
      <alignment horizontal="center" vertical="top"/>
    </xf>
    <xf numFmtId="0" fontId="28" fillId="0" borderId="137" xfId="0" applyFont="1" applyBorder="1" applyAlignment="1">
      <alignment horizontal="center" vertical="top"/>
    </xf>
    <xf numFmtId="0" fontId="0" fillId="0" borderId="136" xfId="0" applyBorder="1" applyAlignment="1">
      <alignment horizontal="left" vertical="top"/>
    </xf>
    <xf numFmtId="0" fontId="0" fillId="0" borderId="0" xfId="0" applyAlignment="1">
      <alignment horizontal="left" vertical="top"/>
    </xf>
    <xf numFmtId="0" fontId="0" fillId="0" borderId="137" xfId="0" applyBorder="1" applyAlignment="1">
      <alignment horizontal="left" vertical="top"/>
    </xf>
    <xf numFmtId="0" fontId="35" fillId="0" borderId="136" xfId="0" applyFont="1" applyBorder="1" applyAlignment="1">
      <alignment horizontal="left" vertical="top"/>
    </xf>
    <xf numFmtId="0" fontId="35" fillId="0" borderId="0" xfId="0" applyFont="1" applyAlignment="1">
      <alignment horizontal="left" vertical="top"/>
    </xf>
    <xf numFmtId="0" fontId="35" fillId="0" borderId="137" xfId="0" applyFont="1" applyBorder="1" applyAlignment="1">
      <alignment horizontal="left" vertical="top"/>
    </xf>
    <xf numFmtId="0" fontId="35" fillId="0" borderId="136" xfId="0" applyFont="1" applyBorder="1" applyAlignment="1">
      <alignment horizontal="left" vertical="top" wrapText="1"/>
    </xf>
    <xf numFmtId="0" fontId="35" fillId="0" borderId="137" xfId="0" applyFont="1" applyBorder="1" applyAlignment="1">
      <alignment horizontal="left" vertical="top" wrapText="1"/>
    </xf>
    <xf numFmtId="0" fontId="28" fillId="0" borderId="136" xfId="0" applyFont="1" applyBorder="1" applyAlignment="1">
      <alignment horizontal="left" vertical="top" wrapText="1"/>
    </xf>
    <xf numFmtId="0" fontId="28" fillId="0" borderId="0" xfId="0" applyFont="1" applyAlignment="1">
      <alignment horizontal="left" vertical="top" wrapText="1"/>
    </xf>
    <xf numFmtId="0" fontId="28" fillId="0" borderId="137" xfId="0" applyFont="1" applyBorder="1" applyAlignment="1">
      <alignment horizontal="left" vertical="top" wrapText="1"/>
    </xf>
    <xf numFmtId="0" fontId="28" fillId="0" borderId="136" xfId="0" applyFont="1" applyBorder="1" applyAlignment="1">
      <alignment horizontal="left" vertical="top"/>
    </xf>
    <xf numFmtId="0" fontId="28" fillId="0" borderId="0" xfId="0" applyFont="1" applyAlignment="1">
      <alignment horizontal="left" vertical="top"/>
    </xf>
    <xf numFmtId="0" fontId="28" fillId="0" borderId="137" xfId="0" applyFont="1" applyBorder="1" applyAlignment="1">
      <alignment horizontal="left" vertical="top"/>
    </xf>
    <xf numFmtId="0" fontId="0" fillId="0" borderId="136" xfId="0" applyBorder="1" applyAlignment="1">
      <alignment horizontal="left" vertical="top" wrapText="1"/>
    </xf>
    <xf numFmtId="0" fontId="0" fillId="0" borderId="137" xfId="0" applyBorder="1" applyAlignment="1">
      <alignment horizontal="left" vertical="top" wrapText="1"/>
    </xf>
    <xf numFmtId="0" fontId="28" fillId="0" borderId="18" xfId="0" applyFont="1" applyBorder="1" applyAlignment="1">
      <alignment horizontal="left" vertical="top" wrapText="1"/>
    </xf>
    <xf numFmtId="1" fontId="21" fillId="46" borderId="18" xfId="0" applyNumberFormat="1" applyFont="1" applyFill="1" applyBorder="1" applyAlignment="1">
      <alignment horizontal="left" vertical="top" wrapText="1"/>
    </xf>
    <xf numFmtId="0" fontId="21" fillId="46" borderId="18" xfId="0" applyFont="1" applyFill="1" applyBorder="1" applyAlignment="1">
      <alignment horizontal="left" vertical="top" wrapText="1"/>
    </xf>
    <xf numFmtId="0" fontId="28" fillId="0" borderId="27" xfId="0" applyFont="1" applyBorder="1" applyAlignment="1">
      <alignment horizontal="left" vertical="top" wrapText="1"/>
    </xf>
    <xf numFmtId="176" fontId="269" fillId="45" borderId="27" xfId="0" applyNumberFormat="1" applyFont="1" applyFill="1" applyBorder="1" applyAlignment="1">
      <alignment horizontal="left" vertical="top" wrapText="1"/>
    </xf>
    <xf numFmtId="0" fontId="0" fillId="45" borderId="18" xfId="0" applyFill="1" applyBorder="1" applyAlignment="1">
      <alignment horizontal="left" vertical="top" wrapText="1"/>
    </xf>
    <xf numFmtId="0" fontId="28" fillId="45" borderId="18" xfId="0" applyFont="1" applyFill="1" applyBorder="1" applyAlignment="1">
      <alignment horizontal="left" vertical="top" wrapText="1"/>
    </xf>
    <xf numFmtId="0" fontId="270" fillId="0" borderId="136" xfId="0" applyFont="1" applyBorder="1" applyAlignment="1">
      <alignment horizontal="left" vertical="top"/>
    </xf>
    <xf numFmtId="0" fontId="270" fillId="0" borderId="0" xfId="0" applyFont="1" applyAlignment="1">
      <alignment horizontal="left" vertical="top"/>
    </xf>
    <xf numFmtId="0" fontId="270" fillId="0" borderId="137" xfId="0" applyFont="1" applyBorder="1" applyAlignment="1">
      <alignment horizontal="left" vertical="top"/>
    </xf>
    <xf numFmtId="0" fontId="28" fillId="0" borderId="136" xfId="0" applyFont="1" applyBorder="1" applyAlignment="1">
      <alignment horizontal="center" vertical="top" wrapText="1"/>
    </xf>
    <xf numFmtId="0" fontId="28" fillId="0" borderId="0" xfId="0" applyFont="1" applyAlignment="1">
      <alignment horizontal="center" vertical="top" wrapText="1"/>
    </xf>
    <xf numFmtId="0" fontId="28" fillId="0" borderId="137" xfId="0" applyFont="1" applyBorder="1" applyAlignment="1">
      <alignment horizontal="center" vertical="top" wrapText="1"/>
    </xf>
    <xf numFmtId="0" fontId="271" fillId="0" borderId="133" xfId="0" applyFont="1" applyBorder="1" applyAlignment="1">
      <alignment vertical="top"/>
    </xf>
    <xf numFmtId="0" fontId="271" fillId="0" borderId="134" xfId="0" applyFont="1" applyBorder="1" applyAlignment="1">
      <alignment vertical="top"/>
    </xf>
    <xf numFmtId="0" fontId="271" fillId="0" borderId="135" xfId="0" applyFont="1" applyBorder="1" applyAlignment="1">
      <alignment vertical="top"/>
    </xf>
    <xf numFmtId="0" fontId="273" fillId="0" borderId="138" xfId="0" applyFont="1" applyBorder="1" applyAlignment="1">
      <alignment horizontal="left" vertical="top" wrapText="1"/>
    </xf>
    <xf numFmtId="0" fontId="273" fillId="0" borderId="139" xfId="0" applyFont="1" applyBorder="1" applyAlignment="1">
      <alignment horizontal="left" vertical="top" wrapText="1"/>
    </xf>
    <xf numFmtId="0" fontId="273" fillId="0" borderId="140" xfId="0" applyFont="1" applyBorder="1" applyAlignment="1">
      <alignment horizontal="left" vertical="top" wrapText="1"/>
    </xf>
    <xf numFmtId="0" fontId="271" fillId="0" borderId="133" xfId="0" applyFont="1" applyBorder="1" applyAlignment="1">
      <alignment horizontal="left" vertical="top"/>
    </xf>
    <xf numFmtId="0" fontId="271" fillId="0" borderId="134" xfId="0" applyFont="1" applyBorder="1" applyAlignment="1">
      <alignment horizontal="left" vertical="top"/>
    </xf>
    <xf numFmtId="0" fontId="271" fillId="0" borderId="135" xfId="0" applyFont="1" applyBorder="1" applyAlignment="1">
      <alignment horizontal="left" vertical="top"/>
    </xf>
    <xf numFmtId="0" fontId="28" fillId="0" borderId="138" xfId="0" applyFont="1" applyBorder="1" applyAlignment="1">
      <alignment horizontal="left" vertical="top"/>
    </xf>
    <xf numFmtId="0" fontId="28" fillId="0" borderId="139" xfId="0" applyFont="1" applyBorder="1" applyAlignment="1">
      <alignment horizontal="left" vertical="top"/>
    </xf>
    <xf numFmtId="0" fontId="28" fillId="0" borderId="140" xfId="0" applyFont="1" applyBorder="1" applyAlignment="1">
      <alignment horizontal="left" vertical="top"/>
    </xf>
    <xf numFmtId="0" fontId="272" fillId="0" borderId="136" xfId="0" applyFont="1" applyBorder="1" applyAlignment="1">
      <alignment horizontal="left" vertical="top"/>
    </xf>
    <xf numFmtId="0" fontId="272" fillId="0" borderId="0" xfId="0" applyFont="1" applyAlignment="1">
      <alignment horizontal="left" vertical="top"/>
    </xf>
    <xf numFmtId="0" fontId="272" fillId="0" borderId="137" xfId="0" applyFont="1" applyBorder="1" applyAlignment="1">
      <alignment horizontal="left" vertical="top"/>
    </xf>
    <xf numFmtId="0" fontId="268" fillId="0" borderId="136" xfId="0" applyFont="1" applyBorder="1" applyAlignment="1">
      <alignment horizontal="left" vertical="top" wrapText="1"/>
    </xf>
    <xf numFmtId="0" fontId="268" fillId="0" borderId="0" xfId="0" applyFont="1" applyAlignment="1">
      <alignment horizontal="left" vertical="top" wrapText="1"/>
    </xf>
    <xf numFmtId="0" fontId="268" fillId="0" borderId="137" xfId="0" applyFont="1" applyBorder="1" applyAlignment="1">
      <alignment horizontal="left" vertical="top" wrapText="1"/>
    </xf>
    <xf numFmtId="0" fontId="35" fillId="0" borderId="133" xfId="0" applyFont="1" applyBorder="1" applyAlignment="1">
      <alignment horizontal="left" vertical="top"/>
    </xf>
    <xf numFmtId="0" fontId="35" fillId="0" borderId="134" xfId="0" applyFont="1" applyBorder="1" applyAlignment="1">
      <alignment horizontal="left" vertical="top"/>
    </xf>
    <xf numFmtId="0" fontId="35" fillId="0" borderId="135" xfId="0" applyFont="1" applyBorder="1" applyAlignment="1">
      <alignment horizontal="left" vertical="top"/>
    </xf>
    <xf numFmtId="0" fontId="0" fillId="0" borderId="18" xfId="0" applyBorder="1" applyAlignment="1">
      <alignment wrapText="1"/>
    </xf>
    <xf numFmtId="0" fontId="12" fillId="0" borderId="18" xfId="0" applyFont="1" applyBorder="1" applyAlignment="1">
      <alignment horizontal="center" vertical="top" wrapText="1"/>
    </xf>
    <xf numFmtId="0" fontId="0" fillId="0" borderId="18" xfId="0" applyBorder="1" applyAlignment="1">
      <alignment horizontal="center" vertical="top" wrapText="1"/>
    </xf>
    <xf numFmtId="0" fontId="0" fillId="0" borderId="150" xfId="0" applyBorder="1" applyAlignment="1">
      <alignment horizontal="center" vertical="top" wrapText="1"/>
    </xf>
    <xf numFmtId="0" fontId="0" fillId="45" borderId="18" xfId="0" applyFill="1" applyBorder="1" applyAlignment="1">
      <alignment horizontal="center" vertical="top" wrapText="1"/>
    </xf>
    <xf numFmtId="0" fontId="0" fillId="48" borderId="18" xfId="0" applyFill="1" applyBorder="1" applyAlignment="1">
      <alignment horizontal="center" vertical="top" wrapText="1"/>
    </xf>
    <xf numFmtId="0" fontId="0" fillId="48" borderId="150" xfId="0" applyFill="1" applyBorder="1" applyAlignment="1">
      <alignment horizontal="center" vertical="top" wrapText="1"/>
    </xf>
    <xf numFmtId="0" fontId="0" fillId="0" borderId="30" xfId="0" applyBorder="1" applyAlignment="1">
      <alignment horizontal="center" vertical="top" wrapText="1"/>
    </xf>
    <xf numFmtId="0" fontId="0" fillId="0" borderId="32" xfId="0" applyBorder="1" applyAlignment="1">
      <alignment horizontal="center" vertical="top" wrapText="1"/>
    </xf>
    <xf numFmtId="0" fontId="0" fillId="0" borderId="151" xfId="0" applyBorder="1" applyAlignment="1">
      <alignment horizontal="center" vertical="top" wrapText="1"/>
    </xf>
    <xf numFmtId="0" fontId="12" fillId="0" borderId="30" xfId="0" applyFont="1" applyBorder="1" applyAlignment="1">
      <alignment horizontal="center" vertical="top" wrapText="1"/>
    </xf>
    <xf numFmtId="0" fontId="0" fillId="0" borderId="30" xfId="0" applyBorder="1" applyAlignment="1">
      <alignment horizontal="center" vertical="top"/>
    </xf>
    <xf numFmtId="0" fontId="0" fillId="0" borderId="31" xfId="0" applyBorder="1" applyAlignment="1">
      <alignment horizontal="center" vertical="top"/>
    </xf>
    <xf numFmtId="0" fontId="0" fillId="0" borderId="151" xfId="0" applyBorder="1" applyAlignment="1">
      <alignment horizontal="center" vertical="top"/>
    </xf>
    <xf numFmtId="0" fontId="171" fillId="0" borderId="136" xfId="0" applyFont="1" applyBorder="1" applyAlignment="1">
      <alignment horizontal="left" vertical="top"/>
    </xf>
    <xf numFmtId="0" fontId="171" fillId="0" borderId="0" xfId="0" applyFont="1" applyAlignment="1">
      <alignment horizontal="left" vertical="top"/>
    </xf>
    <xf numFmtId="0" fontId="171" fillId="0" borderId="137" xfId="0" applyFont="1" applyBorder="1" applyAlignment="1">
      <alignment horizontal="left" vertical="top"/>
    </xf>
    <xf numFmtId="0" fontId="22" fillId="0" borderId="138" xfId="0" applyFont="1" applyBorder="1" applyAlignment="1">
      <alignment horizontal="left" vertical="top" wrapText="1"/>
    </xf>
    <xf numFmtId="0" fontId="0" fillId="0" borderId="139" xfId="0" applyBorder="1" applyAlignment="1">
      <alignment horizontal="left" vertical="top" wrapText="1"/>
    </xf>
    <xf numFmtId="0" fontId="0" fillId="0" borderId="140" xfId="0" applyBorder="1" applyAlignment="1">
      <alignment horizontal="left" vertical="top" wrapText="1"/>
    </xf>
    <xf numFmtId="0" fontId="26" fillId="0" borderId="0" xfId="7" applyFont="1"/>
    <xf numFmtId="0" fontId="26" fillId="0" borderId="0" xfId="0" applyFont="1"/>
    <xf numFmtId="0" fontId="131" fillId="0" borderId="0" xfId="10" applyFont="1" applyAlignment="1">
      <alignment horizontal="left" vertical="top" wrapText="1"/>
    </xf>
    <xf numFmtId="0" fontId="107" fillId="0" borderId="30" xfId="10" applyFont="1"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wrapText="1"/>
    </xf>
    <xf numFmtId="0" fontId="0" fillId="0" borderId="32" xfId="0" applyBorder="1" applyAlignment="1">
      <alignment horizontal="left" wrapText="1"/>
    </xf>
    <xf numFmtId="0" fontId="26" fillId="0" borderId="0" xfId="7" applyFont="1" applyAlignment="1">
      <alignment horizontal="left" vertical="center" wrapText="1"/>
    </xf>
    <xf numFmtId="0" fontId="26" fillId="0" borderId="0" xfId="0" applyFont="1" applyAlignment="1">
      <alignment horizontal="left" vertical="center" wrapText="1"/>
    </xf>
    <xf numFmtId="0" fontId="26" fillId="0" borderId="0" xfId="7" applyFont="1" applyAlignment="1">
      <alignment horizontal="left" vertical="center"/>
    </xf>
    <xf numFmtId="0" fontId="134" fillId="0" borderId="0" xfId="10" applyFont="1" applyAlignment="1">
      <alignment horizontal="center" vertical="top" wrapText="1"/>
    </xf>
    <xf numFmtId="0" fontId="131" fillId="0" borderId="0" xfId="10" applyFont="1" applyAlignment="1">
      <alignment horizontal="center" vertical="top" wrapText="1"/>
    </xf>
    <xf numFmtId="0" fontId="107" fillId="0" borderId="0" xfId="10" applyFont="1" applyAlignment="1">
      <alignment horizontal="left" vertical="top" wrapText="1"/>
    </xf>
    <xf numFmtId="0" fontId="133" fillId="0" borderId="0" xfId="10" applyFont="1" applyAlignment="1">
      <alignment horizontal="center" vertical="top" wrapText="1"/>
    </xf>
    <xf numFmtId="0" fontId="91" fillId="22" borderId="58" xfId="7" applyFont="1" applyFill="1" applyBorder="1" applyAlignment="1">
      <alignment horizontal="center" wrapText="1"/>
    </xf>
    <xf numFmtId="0" fontId="91" fillId="22" borderId="54" xfId="7" applyFont="1" applyFill="1" applyBorder="1" applyAlignment="1">
      <alignment horizontal="center" wrapText="1"/>
    </xf>
    <xf numFmtId="0" fontId="91" fillId="22" borderId="53" xfId="7" applyFont="1" applyFill="1" applyBorder="1" applyAlignment="1">
      <alignment horizontal="center" wrapText="1"/>
    </xf>
    <xf numFmtId="0" fontId="14" fillId="0" borderId="35" xfId="0" applyFont="1" applyBorder="1" applyAlignment="1">
      <alignment horizontal="left" vertical="center" wrapText="1"/>
    </xf>
    <xf numFmtId="0" fontId="14" fillId="0" borderId="23" xfId="0"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0" fontId="14" fillId="0" borderId="33" xfId="0" applyFont="1" applyBorder="1" applyAlignment="1">
      <alignment horizontal="left" vertical="center" wrapText="1"/>
    </xf>
    <xf numFmtId="0" fontId="21" fillId="0" borderId="35" xfId="0" applyFont="1" applyBorder="1" applyAlignment="1">
      <alignment horizontal="left" vertical="center" wrapText="1" indent="1"/>
    </xf>
    <xf numFmtId="0" fontId="21" fillId="0" borderId="23" xfId="0" applyFont="1" applyBorder="1" applyAlignment="1">
      <alignment horizontal="left" vertical="center" wrapText="1" indent="1"/>
    </xf>
    <xf numFmtId="0" fontId="21" fillId="0" borderId="34"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0" xfId="0" applyFont="1" applyAlignment="1">
      <alignment horizontal="left" vertical="center" wrapText="1" indent="1"/>
    </xf>
    <xf numFmtId="0" fontId="21" fillId="0" borderId="19" xfId="0" applyFont="1" applyBorder="1" applyAlignment="1">
      <alignment horizontal="left" vertical="center" wrapText="1" indent="1"/>
    </xf>
    <xf numFmtId="0" fontId="21" fillId="0" borderId="17" xfId="0" applyFont="1" applyBorder="1" applyAlignment="1">
      <alignment horizontal="left" vertical="center" wrapText="1" indent="1"/>
    </xf>
    <xf numFmtId="0" fontId="21" fillId="0" borderId="33" xfId="0" applyFont="1" applyBorder="1" applyAlignment="1">
      <alignment horizontal="left" vertical="center" wrapText="1" indent="1"/>
    </xf>
    <xf numFmtId="0" fontId="21" fillId="0" borderId="20" xfId="0" applyFont="1" applyBorder="1" applyAlignment="1">
      <alignment horizontal="left" vertical="center" wrapText="1" indent="1"/>
    </xf>
    <xf numFmtId="0" fontId="14" fillId="0" borderId="30" xfId="0" applyFont="1" applyBorder="1" applyAlignment="1">
      <alignment horizontal="left" wrapText="1" indent="1"/>
    </xf>
    <xf numFmtId="0" fontId="14" fillId="0" borderId="31" xfId="0" applyFont="1" applyBorder="1" applyAlignment="1">
      <alignment horizontal="left" wrapText="1" indent="1"/>
    </xf>
    <xf numFmtId="0" fontId="14" fillId="0" borderId="32" xfId="0" applyFont="1" applyBorder="1" applyAlignment="1">
      <alignment horizontal="left" wrapText="1" indent="1"/>
    </xf>
    <xf numFmtId="0" fontId="91" fillId="22" borderId="58" xfId="7" applyFont="1" applyFill="1" applyBorder="1" applyAlignment="1">
      <alignment horizontal="center"/>
    </xf>
    <xf numFmtId="0" fontId="91" fillId="22" borderId="54" xfId="7" applyFont="1" applyFill="1" applyBorder="1" applyAlignment="1">
      <alignment horizontal="center"/>
    </xf>
    <xf numFmtId="0" fontId="91" fillId="22" borderId="53" xfId="7" applyFont="1" applyFill="1" applyBorder="1" applyAlignment="1">
      <alignment horizontal="center"/>
    </xf>
    <xf numFmtId="0" fontId="18" fillId="0" borderId="0" xfId="7" applyFont="1" applyAlignment="1">
      <alignment horizontal="left" vertical="center" wrapText="1"/>
    </xf>
    <xf numFmtId="0" fontId="59" fillId="0" borderId="0" xfId="7" applyAlignment="1">
      <alignment horizontal="left" vertical="center"/>
    </xf>
    <xf numFmtId="0" fontId="71" fillId="0" borderId="0" xfId="7" applyFont="1" applyAlignment="1">
      <alignment horizontal="center" vertical="center" wrapText="1"/>
    </xf>
    <xf numFmtId="0" fontId="71" fillId="0" borderId="0" xfId="0" applyFont="1" applyAlignment="1">
      <alignment horizontal="center" vertical="center" wrapText="1"/>
    </xf>
    <xf numFmtId="0" fontId="15" fillId="0" borderId="0" xfId="7" applyFont="1" applyAlignment="1">
      <alignment horizontal="center" vertical="center"/>
    </xf>
    <xf numFmtId="0" fontId="18" fillId="0" borderId="0" xfId="7" applyFont="1" applyAlignment="1">
      <alignment horizontal="center" vertical="center" wrapText="1"/>
    </xf>
    <xf numFmtId="0" fontId="18" fillId="0" borderId="0" xfId="7" applyFont="1" applyAlignment="1">
      <alignment horizontal="left" vertical="center"/>
    </xf>
    <xf numFmtId="0" fontId="34" fillId="22" borderId="58" xfId="8" applyFont="1" applyFill="1" applyBorder="1" applyAlignment="1">
      <alignment horizontal="center" vertical="top" wrapText="1"/>
    </xf>
    <xf numFmtId="0" fontId="34" fillId="22" borderId="54" xfId="8" applyFont="1" applyFill="1" applyBorder="1" applyAlignment="1">
      <alignment horizontal="center" vertical="top" wrapText="1"/>
    </xf>
    <xf numFmtId="0" fontId="34" fillId="22" borderId="53" xfId="8" applyFont="1" applyFill="1" applyBorder="1" applyAlignment="1">
      <alignment horizontal="center" vertical="top" wrapText="1"/>
    </xf>
    <xf numFmtId="0" fontId="17" fillId="0" borderId="0" xfId="8" applyAlignment="1">
      <alignment horizontal="left" vertical="center"/>
    </xf>
    <xf numFmtId="0" fontId="123" fillId="23" borderId="30" xfId="13" applyFont="1" applyFill="1" applyBorder="1" applyAlignment="1">
      <alignment horizontal="center" vertical="center" wrapText="1"/>
    </xf>
    <xf numFmtId="0" fontId="123" fillId="23" borderId="31" xfId="13" applyFont="1" applyFill="1" applyBorder="1" applyAlignment="1">
      <alignment horizontal="center" vertical="center" wrapText="1"/>
    </xf>
    <xf numFmtId="0" fontId="123" fillId="23" borderId="32" xfId="13" applyFont="1" applyFill="1" applyBorder="1" applyAlignment="1">
      <alignment horizontal="center" vertical="center" wrapText="1"/>
    </xf>
    <xf numFmtId="0" fontId="21" fillId="0" borderId="0" xfId="13" applyFont="1" applyAlignment="1">
      <alignment horizontal="center" vertical="top" wrapText="1"/>
    </xf>
    <xf numFmtId="0" fontId="12" fillId="0" borderId="0" xfId="13" applyAlignment="1">
      <alignment horizontal="left" vertical="top"/>
    </xf>
    <xf numFmtId="0" fontId="12" fillId="0" borderId="17" xfId="13" applyBorder="1" applyAlignment="1">
      <alignment horizontal="left" wrapText="1"/>
    </xf>
    <xf numFmtId="0" fontId="12" fillId="0" borderId="33" xfId="13" applyBorder="1" applyAlignment="1">
      <alignment horizontal="left" wrapText="1"/>
    </xf>
    <xf numFmtId="0" fontId="72" fillId="0" borderId="35" xfId="13" applyFont="1" applyBorder="1" applyAlignment="1">
      <alignment horizontal="left" vertical="top" wrapText="1"/>
    </xf>
    <xf numFmtId="0" fontId="72" fillId="0" borderId="23" xfId="13" applyFont="1" applyBorder="1" applyAlignment="1">
      <alignment horizontal="left" vertical="top" wrapText="1"/>
    </xf>
    <xf numFmtId="0" fontId="12" fillId="0" borderId="23" xfId="13" applyBorder="1" applyAlignment="1">
      <alignment horizontal="center"/>
    </xf>
    <xf numFmtId="0" fontId="12" fillId="0" borderId="0" xfId="13" applyAlignment="1">
      <alignment horizontal="left"/>
    </xf>
    <xf numFmtId="0" fontId="12" fillId="0" borderId="18" xfId="13" applyBorder="1" applyAlignment="1">
      <alignment horizontal="center" vertical="center" wrapText="1"/>
    </xf>
    <xf numFmtId="0" fontId="12" fillId="0" borderId="0" xfId="13" applyAlignment="1">
      <alignment horizontal="left" wrapText="1"/>
    </xf>
    <xf numFmtId="0" fontId="123" fillId="23" borderId="35" xfId="13" applyFont="1" applyFill="1" applyBorder="1" applyAlignment="1">
      <alignment horizontal="center" vertical="center"/>
    </xf>
    <xf numFmtId="0" fontId="123" fillId="23" borderId="23" xfId="13" applyFont="1" applyFill="1" applyBorder="1" applyAlignment="1">
      <alignment horizontal="center" vertical="center"/>
    </xf>
    <xf numFmtId="0" fontId="123" fillId="23" borderId="34" xfId="13" applyFont="1" applyFill="1" applyBorder="1" applyAlignment="1">
      <alignment horizontal="center" vertical="center"/>
    </xf>
    <xf numFmtId="0" fontId="123" fillId="23" borderId="17" xfId="13" applyFont="1" applyFill="1" applyBorder="1" applyAlignment="1">
      <alignment horizontal="center" vertical="center"/>
    </xf>
    <xf numFmtId="0" fontId="123" fillId="23" borderId="33" xfId="13" applyFont="1" applyFill="1" applyBorder="1" applyAlignment="1">
      <alignment horizontal="center" vertical="center"/>
    </xf>
    <xf numFmtId="0" fontId="123" fillId="23" borderId="20" xfId="13" applyFont="1" applyFill="1" applyBorder="1" applyAlignment="1">
      <alignment horizontal="center" vertical="center"/>
    </xf>
    <xf numFmtId="0" fontId="249" fillId="0" borderId="127" xfId="0" applyFont="1" applyBorder="1" applyAlignment="1">
      <alignment horizontal="left" vertical="top" wrapText="1"/>
    </xf>
    <xf numFmtId="0" fontId="249" fillId="0" borderId="128" xfId="0" applyFont="1" applyBorder="1" applyAlignment="1">
      <alignment horizontal="left" vertical="top" wrapText="1"/>
    </xf>
    <xf numFmtId="0" fontId="249" fillId="0" borderId="152" xfId="0" applyFont="1" applyBorder="1" applyAlignment="1">
      <alignment horizontal="left" vertical="top" wrapText="1"/>
    </xf>
    <xf numFmtId="0" fontId="249" fillId="0" borderId="109" xfId="0" applyFont="1" applyBorder="1" applyAlignment="1">
      <alignment horizontal="left" vertical="top" wrapText="1"/>
    </xf>
    <xf numFmtId="0" fontId="249" fillId="0" borderId="104" xfId="0" applyFont="1" applyBorder="1" applyAlignment="1">
      <alignment horizontal="left" vertical="top" wrapText="1"/>
    </xf>
    <xf numFmtId="0" fontId="249" fillId="0" borderId="110" xfId="0" applyFont="1" applyBorder="1" applyAlignment="1">
      <alignment horizontal="left" vertical="top" wrapText="1"/>
    </xf>
    <xf numFmtId="0" fontId="264" fillId="0" borderId="133" xfId="0" applyFont="1" applyBorder="1" applyAlignment="1">
      <alignment horizontal="left" vertical="top" wrapText="1"/>
    </xf>
    <xf numFmtId="0" fontId="264" fillId="0" borderId="134" xfId="0" applyFont="1" applyBorder="1" applyAlignment="1">
      <alignment horizontal="left" vertical="top" wrapText="1"/>
    </xf>
    <xf numFmtId="0" fontId="264" fillId="0" borderId="135" xfId="0" applyFont="1" applyBorder="1" applyAlignment="1">
      <alignment horizontal="left" vertical="top" wrapText="1"/>
    </xf>
    <xf numFmtId="0" fontId="264" fillId="0" borderId="136" xfId="0" applyFont="1" applyBorder="1" applyAlignment="1">
      <alignment horizontal="left" vertical="top" wrapText="1"/>
    </xf>
    <xf numFmtId="0" fontId="264" fillId="0" borderId="0" xfId="0" applyFont="1" applyAlignment="1">
      <alignment horizontal="left" vertical="top" wrapText="1"/>
    </xf>
    <xf numFmtId="0" fontId="264" fillId="0" borderId="137" xfId="0" applyFont="1" applyBorder="1" applyAlignment="1">
      <alignment horizontal="left" vertical="top" wrapText="1"/>
    </xf>
    <xf numFmtId="0" fontId="264" fillId="0" borderId="138" xfId="0" applyFont="1" applyBorder="1" applyAlignment="1">
      <alignment horizontal="left" vertical="top" wrapText="1"/>
    </xf>
    <xf numFmtId="0" fontId="264" fillId="0" borderId="139" xfId="0" applyFont="1" applyBorder="1" applyAlignment="1">
      <alignment horizontal="left" vertical="top" wrapText="1"/>
    </xf>
    <xf numFmtId="0" fontId="264" fillId="0" borderId="140" xfId="0" applyFont="1" applyBorder="1" applyAlignment="1">
      <alignment horizontal="left" vertical="top" wrapText="1"/>
    </xf>
    <xf numFmtId="0" fontId="35" fillId="0" borderId="15" xfId="13" applyFont="1" applyBorder="1" applyAlignment="1">
      <alignment horizontal="left" vertical="top" wrapText="1"/>
    </xf>
    <xf numFmtId="0" fontId="35" fillId="0" borderId="43" xfId="13" applyFont="1" applyBorder="1" applyAlignment="1">
      <alignment horizontal="left" vertical="top" wrapText="1"/>
    </xf>
    <xf numFmtId="0" fontId="35" fillId="0" borderId="26" xfId="13" applyFont="1" applyBorder="1" applyAlignment="1">
      <alignment horizontal="left" vertical="top" wrapText="1"/>
    </xf>
    <xf numFmtId="0" fontId="34" fillId="23" borderId="13" xfId="13" applyFont="1" applyFill="1" applyBorder="1" applyAlignment="1">
      <alignment horizontal="center" vertical="top" wrapText="1"/>
    </xf>
    <xf numFmtId="0" fontId="34" fillId="23" borderId="7" xfId="13" applyFont="1" applyFill="1" applyBorder="1" applyAlignment="1">
      <alignment horizontal="center" vertical="top" wrapText="1"/>
    </xf>
    <xf numFmtId="0" fontId="35" fillId="0" borderId="15" xfId="13" applyFont="1" applyBorder="1" applyAlignment="1">
      <alignment horizontal="left" vertical="center" wrapText="1"/>
    </xf>
    <xf numFmtId="0" fontId="35" fillId="0" borderId="43" xfId="13" applyFont="1" applyBorder="1" applyAlignment="1">
      <alignment horizontal="left" vertical="center" wrapText="1"/>
    </xf>
    <xf numFmtId="0" fontId="34" fillId="23" borderId="58" xfId="13" applyFont="1" applyFill="1" applyBorder="1" applyAlignment="1">
      <alignment horizontal="center" vertical="center" wrapText="1"/>
    </xf>
    <xf numFmtId="0" fontId="34" fillId="23" borderId="54" xfId="13" applyFont="1" applyFill="1" applyBorder="1" applyAlignment="1">
      <alignment horizontal="center" vertical="center" wrapText="1"/>
    </xf>
    <xf numFmtId="0" fontId="34" fillId="23" borderId="53" xfId="13" applyFont="1" applyFill="1" applyBorder="1" applyAlignment="1">
      <alignment horizontal="center" vertical="center" wrapText="1"/>
    </xf>
    <xf numFmtId="0" fontId="14" fillId="0" borderId="58" xfId="13" applyFont="1" applyBorder="1" applyAlignment="1">
      <alignment horizontal="center" vertical="center" wrapText="1"/>
    </xf>
    <xf numFmtId="0" fontId="14" fillId="0" borderId="54" xfId="13" applyFont="1" applyBorder="1" applyAlignment="1">
      <alignment horizontal="center" vertical="center" wrapText="1"/>
    </xf>
    <xf numFmtId="0" fontId="14" fillId="0" borderId="53" xfId="13" applyFont="1" applyBorder="1" applyAlignment="1">
      <alignment horizontal="center" vertical="center" wrapText="1"/>
    </xf>
    <xf numFmtId="0" fontId="175" fillId="0" borderId="52" xfId="13" applyFont="1" applyBorder="1" applyAlignment="1">
      <alignment horizontal="center" vertical="center"/>
    </xf>
    <xf numFmtId="0" fontId="13" fillId="0" borderId="12" xfId="13" applyFont="1" applyBorder="1" applyAlignment="1">
      <alignment horizontal="center" wrapText="1"/>
    </xf>
    <xf numFmtId="0" fontId="13" fillId="0" borderId="59" xfId="13" applyFont="1" applyBorder="1" applyAlignment="1">
      <alignment horizontal="center" wrapText="1"/>
    </xf>
    <xf numFmtId="0" fontId="13" fillId="0" borderId="39" xfId="13" applyFont="1" applyBorder="1" applyAlignment="1">
      <alignment horizontal="center" wrapText="1"/>
    </xf>
    <xf numFmtId="0" fontId="13" fillId="0" borderId="14" xfId="13" applyFont="1" applyBorder="1" applyAlignment="1">
      <alignment horizontal="center" wrapText="1"/>
    </xf>
    <xf numFmtId="0" fontId="13" fillId="0" borderId="60" xfId="13" applyFont="1" applyBorder="1" applyAlignment="1">
      <alignment horizontal="center" wrapText="1"/>
    </xf>
    <xf numFmtId="0" fontId="13" fillId="0" borderId="40" xfId="13" applyFont="1" applyBorder="1" applyAlignment="1">
      <alignment horizontal="center" wrapText="1"/>
    </xf>
    <xf numFmtId="0" fontId="243" fillId="0" borderId="18" xfId="13" applyFont="1" applyBorder="1" applyAlignment="1">
      <alignment horizontal="left" vertical="center" wrapText="1"/>
    </xf>
    <xf numFmtId="0" fontId="243" fillId="0" borderId="18" xfId="13" applyFont="1" applyBorder="1" applyAlignment="1">
      <alignment horizontal="right" vertical="center" wrapText="1"/>
    </xf>
    <xf numFmtId="0" fontId="23" fillId="0" borderId="18" xfId="13" applyFont="1" applyBorder="1" applyAlignment="1">
      <alignment horizontal="left" wrapText="1"/>
    </xf>
    <xf numFmtId="0" fontId="23" fillId="0" borderId="37" xfId="13" applyFont="1" applyBorder="1" applyAlignment="1">
      <alignment horizontal="left" wrapText="1"/>
    </xf>
    <xf numFmtId="0" fontId="243" fillId="0" borderId="60" xfId="13" applyFont="1" applyBorder="1" applyAlignment="1">
      <alignment horizontal="left" vertical="center" wrapText="1"/>
    </xf>
    <xf numFmtId="0" fontId="243" fillId="0" borderId="91" xfId="13" applyFont="1" applyBorder="1" applyAlignment="1">
      <alignment horizontal="center" vertical="center" wrapText="1"/>
    </xf>
    <xf numFmtId="0" fontId="243" fillId="0" borderId="62" xfId="13" applyFont="1" applyBorder="1" applyAlignment="1">
      <alignment horizontal="center" vertical="center" wrapText="1"/>
    </xf>
    <xf numFmtId="0" fontId="243" fillId="0" borderId="91" xfId="13" applyFont="1" applyBorder="1" applyAlignment="1">
      <alignment horizontal="right" vertical="center" wrapText="1"/>
    </xf>
    <xf numFmtId="0" fontId="243" fillId="0" borderId="61" xfId="13" applyFont="1" applyBorder="1" applyAlignment="1">
      <alignment horizontal="right" vertical="center" wrapText="1"/>
    </xf>
    <xf numFmtId="0" fontId="25" fillId="0" borderId="91" xfId="13" applyFont="1" applyBorder="1" applyAlignment="1">
      <alignment horizontal="left" vertical="center" wrapText="1"/>
    </xf>
    <xf numFmtId="0" fontId="25" fillId="0" borderId="56" xfId="13" applyFont="1" applyBorder="1" applyAlignment="1">
      <alignment horizontal="left" vertical="center" wrapText="1"/>
    </xf>
    <xf numFmtId="0" fontId="13" fillId="0" borderId="13" xfId="13" applyFont="1" applyBorder="1" applyAlignment="1">
      <alignment horizontal="center" vertical="center" wrapText="1"/>
    </xf>
    <xf numFmtId="0" fontId="13" fillId="0" borderId="6" xfId="13" applyFont="1" applyBorder="1" applyAlignment="1">
      <alignment horizontal="center" vertical="center" wrapText="1"/>
    </xf>
    <xf numFmtId="0" fontId="13" fillId="0" borderId="8" xfId="13" applyFont="1" applyBorder="1" applyAlignment="1">
      <alignment horizontal="center" vertical="center" wrapText="1"/>
    </xf>
    <xf numFmtId="0" fontId="243" fillId="0" borderId="59" xfId="13" applyFont="1" applyBorder="1" applyAlignment="1">
      <alignment horizontal="left" vertical="center" wrapText="1"/>
    </xf>
    <xf numFmtId="0" fontId="243" fillId="0" borderId="59" xfId="13" applyFont="1" applyBorder="1" applyAlignment="1">
      <alignment horizontal="right" vertical="center" wrapText="1"/>
    </xf>
    <xf numFmtId="0" fontId="23" fillId="0" borderId="59" xfId="13" applyFont="1" applyBorder="1" applyAlignment="1">
      <alignment horizontal="left" wrapText="1"/>
    </xf>
    <xf numFmtId="0" fontId="23" fillId="0" borderId="39" xfId="13" applyFont="1" applyBorder="1" applyAlignment="1">
      <alignment horizontal="left" wrapText="1"/>
    </xf>
    <xf numFmtId="0" fontId="243" fillId="0" borderId="30" xfId="13" applyFont="1" applyBorder="1" applyAlignment="1">
      <alignment horizontal="center" vertical="center" wrapText="1"/>
    </xf>
    <xf numFmtId="0" fontId="243" fillId="0" borderId="31" xfId="13" applyFont="1" applyBorder="1" applyAlignment="1">
      <alignment horizontal="center" vertical="center" wrapText="1"/>
    </xf>
    <xf numFmtId="0" fontId="25" fillId="0" borderId="35" xfId="13" applyFont="1" applyBorder="1" applyAlignment="1">
      <alignment horizontal="left" vertical="center" wrapText="1"/>
    </xf>
    <xf numFmtId="0" fontId="25" fillId="0" borderId="51" xfId="13" applyFont="1" applyBorder="1" applyAlignment="1">
      <alignment horizontal="left" vertical="center" wrapText="1"/>
    </xf>
    <xf numFmtId="0" fontId="243" fillId="0" borderId="27" xfId="13" applyFont="1" applyBorder="1" applyAlignment="1">
      <alignment horizontal="left" vertical="center" wrapText="1"/>
    </xf>
    <xf numFmtId="0" fontId="243" fillId="0" borderId="28" xfId="13" applyFont="1" applyBorder="1" applyAlignment="1">
      <alignment horizontal="left" vertical="center" wrapText="1"/>
    </xf>
    <xf numFmtId="0" fontId="243" fillId="0" borderId="28" xfId="13" applyFont="1" applyBorder="1" applyAlignment="1">
      <alignment horizontal="right" vertical="center" wrapText="1"/>
    </xf>
    <xf numFmtId="0" fontId="23" fillId="0" borderId="28" xfId="13" applyFont="1" applyBorder="1" applyAlignment="1">
      <alignment horizontal="left" wrapText="1"/>
    </xf>
    <xf numFmtId="0" fontId="23" fillId="0" borderId="36" xfId="13" applyFont="1" applyBorder="1" applyAlignment="1">
      <alignment horizontal="left" wrapText="1"/>
    </xf>
    <xf numFmtId="0" fontId="14" fillId="0" borderId="0" xfId="13" applyFont="1" applyAlignment="1">
      <alignment horizontal="left" wrapText="1"/>
    </xf>
    <xf numFmtId="0" fontId="79" fillId="0" borderId="0" xfId="13" applyFont="1" applyAlignment="1">
      <alignment horizontal="left" wrapText="1"/>
    </xf>
    <xf numFmtId="0" fontId="13" fillId="0" borderId="2" xfId="13" applyFont="1" applyBorder="1" applyAlignment="1">
      <alignment horizontal="center" wrapText="1"/>
    </xf>
    <xf numFmtId="0" fontId="13" fillId="0" borderId="18" xfId="13" applyFont="1" applyBorder="1" applyAlignment="1">
      <alignment horizontal="center" wrapText="1"/>
    </xf>
    <xf numFmtId="0" fontId="13" fillId="0" borderId="18" xfId="13" applyFont="1" applyBorder="1" applyAlignment="1">
      <alignment horizontal="left" wrapText="1"/>
    </xf>
    <xf numFmtId="0" fontId="12" fillId="0" borderId="18" xfId="13" applyBorder="1" applyAlignment="1">
      <alignment horizontal="center" wrapText="1"/>
    </xf>
    <xf numFmtId="0" fontId="13" fillId="0" borderId="37" xfId="13" applyFont="1" applyBorder="1" applyAlignment="1">
      <alignment horizontal="center" wrapText="1"/>
    </xf>
    <xf numFmtId="0" fontId="13" fillId="0" borderId="60" xfId="13" applyFont="1" applyBorder="1" applyAlignment="1">
      <alignment horizontal="left" wrapText="1"/>
    </xf>
    <xf numFmtId="0" fontId="12" fillId="0" borderId="60" xfId="13" applyBorder="1" applyAlignment="1">
      <alignment horizontal="center" wrapText="1"/>
    </xf>
    <xf numFmtId="0" fontId="13" fillId="0" borderId="21" xfId="13" applyFont="1" applyBorder="1" applyAlignment="1">
      <alignment horizontal="center" wrapText="1"/>
    </xf>
    <xf numFmtId="0" fontId="13" fillId="0" borderId="28" xfId="13" applyFont="1" applyBorder="1" applyAlignment="1">
      <alignment horizontal="center" wrapText="1"/>
    </xf>
    <xf numFmtId="0" fontId="13" fillId="0" borderId="36" xfId="13" applyFont="1" applyBorder="1" applyAlignment="1">
      <alignment horizontal="center" wrapText="1"/>
    </xf>
    <xf numFmtId="0" fontId="28" fillId="0" borderId="14" xfId="13" applyFont="1" applyBorder="1" applyAlignment="1">
      <alignment horizontal="center"/>
    </xf>
    <xf numFmtId="0" fontId="28" fillId="0" borderId="60" xfId="13" applyFont="1" applyBorder="1" applyAlignment="1">
      <alignment horizontal="center"/>
    </xf>
    <xf numFmtId="0" fontId="28" fillId="0" borderId="91" xfId="13" applyFont="1" applyBorder="1" applyAlignment="1">
      <alignment horizontal="center"/>
    </xf>
    <xf numFmtId="0" fontId="28" fillId="0" borderId="40" xfId="13" applyFont="1" applyBorder="1" applyAlignment="1">
      <alignment horizontal="center"/>
    </xf>
    <xf numFmtId="0" fontId="39" fillId="0" borderId="52" xfId="13" applyFont="1" applyBorder="1" applyAlignment="1">
      <alignment horizontal="left" wrapText="1"/>
    </xf>
    <xf numFmtId="0" fontId="28" fillId="0" borderId="11" xfId="13" applyFont="1" applyBorder="1" applyAlignment="1">
      <alignment horizontal="center" vertical="center" wrapText="1"/>
    </xf>
    <xf numFmtId="0" fontId="28" fillId="0" borderId="87" xfId="13" applyFont="1" applyBorder="1" applyAlignment="1">
      <alignment horizontal="center" vertical="center" wrapText="1"/>
    </xf>
    <xf numFmtId="0" fontId="28" fillId="0" borderId="83" xfId="13" applyFont="1" applyBorder="1" applyAlignment="1">
      <alignment horizontal="center" vertical="center" wrapText="1"/>
    </xf>
    <xf numFmtId="0" fontId="28" fillId="0" borderId="21" xfId="13" applyFont="1" applyBorder="1" applyAlignment="1">
      <alignment horizontal="center"/>
    </xf>
    <xf numFmtId="0" fontId="28" fillId="0" borderId="28" xfId="13" applyFont="1" applyBorder="1" applyAlignment="1">
      <alignment horizontal="center"/>
    </xf>
    <xf numFmtId="0" fontId="28" fillId="0" borderId="17" xfId="13" applyFont="1" applyBorder="1" applyAlignment="1">
      <alignment horizontal="center"/>
    </xf>
    <xf numFmtId="0" fontId="28" fillId="0" borderId="36" xfId="13" applyFont="1" applyBorder="1" applyAlignment="1">
      <alignment horizontal="center"/>
    </xf>
    <xf numFmtId="0" fontId="28" fillId="0" borderId="2" xfId="13" applyFont="1" applyBorder="1" applyAlignment="1">
      <alignment horizontal="center"/>
    </xf>
    <xf numFmtId="0" fontId="28" fillId="0" borderId="18" xfId="13" applyFont="1" applyBorder="1" applyAlignment="1">
      <alignment horizontal="center"/>
    </xf>
    <xf numFmtId="0" fontId="28" fillId="0" borderId="30" xfId="13" applyFont="1" applyBorder="1" applyAlignment="1">
      <alignment horizontal="center"/>
    </xf>
    <xf numFmtId="0" fontId="28" fillId="0" borderId="37" xfId="13" applyFont="1" applyBorder="1" applyAlignment="1">
      <alignment horizontal="center"/>
    </xf>
    <xf numFmtId="0" fontId="13" fillId="0" borderId="14" xfId="13" applyFont="1" applyBorder="1" applyAlignment="1">
      <alignment horizontal="left" wrapText="1"/>
    </xf>
    <xf numFmtId="0" fontId="13" fillId="0" borderId="40" xfId="13" applyFont="1" applyBorder="1" applyAlignment="1">
      <alignment horizontal="left" wrapText="1"/>
    </xf>
    <xf numFmtId="0" fontId="13" fillId="0" borderId="61" xfId="13" applyFont="1" applyBorder="1" applyAlignment="1">
      <alignment horizontal="left" wrapText="1"/>
    </xf>
    <xf numFmtId="0" fontId="13" fillId="0" borderId="91" xfId="13" applyFont="1" applyBorder="1" applyAlignment="1">
      <alignment horizontal="left" wrapText="1"/>
    </xf>
    <xf numFmtId="0" fontId="28" fillId="0" borderId="11" xfId="13" applyFont="1" applyBorder="1" applyAlignment="1">
      <alignment horizontal="center" vertical="center"/>
    </xf>
    <xf numFmtId="0" fontId="28" fillId="0" borderId="87" xfId="13" applyFont="1" applyBorder="1" applyAlignment="1">
      <alignment horizontal="center" vertical="center"/>
    </xf>
    <xf numFmtId="0" fontId="28" fillId="0" borderId="103" xfId="13" applyFont="1" applyBorder="1" applyAlignment="1">
      <alignment horizontal="center" vertical="center"/>
    </xf>
    <xf numFmtId="0" fontId="28" fillId="0" borderId="83" xfId="13" applyFont="1" applyBorder="1" applyAlignment="1">
      <alignment horizontal="center" vertical="center"/>
    </xf>
    <xf numFmtId="0" fontId="13" fillId="0" borderId="2" xfId="13" applyFont="1" applyBorder="1" applyAlignment="1">
      <alignment horizontal="left" wrapText="1"/>
    </xf>
    <xf numFmtId="0" fontId="13" fillId="0" borderId="37" xfId="13" applyFont="1" applyBorder="1" applyAlignment="1">
      <alignment horizontal="left" wrapText="1"/>
    </xf>
    <xf numFmtId="0" fontId="13" fillId="0" borderId="32" xfId="13" applyFont="1" applyBorder="1" applyAlignment="1">
      <alignment horizontal="left" wrapText="1"/>
    </xf>
    <xf numFmtId="0" fontId="13" fillId="0" borderId="30" xfId="13" applyFont="1" applyBorder="1" applyAlignment="1">
      <alignment horizontal="left" wrapText="1"/>
    </xf>
    <xf numFmtId="0" fontId="13" fillId="0" borderId="3" xfId="13" applyFont="1" applyBorder="1" applyAlignment="1">
      <alignment horizontal="center" wrapText="1"/>
    </xf>
    <xf numFmtId="0" fontId="13" fillId="0" borderId="31" xfId="13" applyFont="1" applyBorder="1" applyAlignment="1">
      <alignment horizontal="center" wrapText="1"/>
    </xf>
    <xf numFmtId="0" fontId="13" fillId="0" borderId="47" xfId="13" applyFont="1" applyBorder="1" applyAlignment="1">
      <alignment horizontal="center" wrapText="1"/>
    </xf>
    <xf numFmtId="0" fontId="39" fillId="0" borderId="0" xfId="13" applyFont="1" applyAlignment="1">
      <alignment horizontal="left"/>
    </xf>
    <xf numFmtId="0" fontId="28" fillId="0" borderId="13" xfId="13" applyFont="1" applyBorder="1" applyAlignment="1">
      <alignment horizontal="center" vertical="center" wrapText="1"/>
    </xf>
    <xf numFmtId="0" fontId="28" fillId="0" borderId="41" xfId="13" applyFont="1" applyBorder="1" applyAlignment="1">
      <alignment horizontal="center" vertical="center" wrapText="1"/>
    </xf>
    <xf numFmtId="0" fontId="28" fillId="0" borderId="7" xfId="13" applyFont="1" applyBorder="1" applyAlignment="1">
      <alignment horizontal="center" vertical="center" wrapText="1"/>
    </xf>
    <xf numFmtId="0" fontId="13" fillId="0" borderId="12" xfId="13" applyFont="1" applyBorder="1" applyAlignment="1">
      <alignment horizontal="left" wrapText="1"/>
    </xf>
    <xf numFmtId="0" fontId="13" fillId="0" borderId="59" xfId="13" applyFont="1" applyBorder="1" applyAlignment="1">
      <alignment horizontal="left" wrapText="1"/>
    </xf>
    <xf numFmtId="0" fontId="13" fillId="0" borderId="39" xfId="13" applyFont="1" applyBorder="1" applyAlignment="1">
      <alignment horizontal="left" wrapText="1"/>
    </xf>
    <xf numFmtId="0" fontId="13" fillId="0" borderId="86" xfId="13" applyFont="1" applyBorder="1" applyAlignment="1">
      <alignment horizontal="left" wrapText="1"/>
    </xf>
    <xf numFmtId="0" fontId="13" fillId="0" borderId="84" xfId="13" applyFont="1" applyBorder="1" applyAlignment="1">
      <alignment horizontal="left" wrapText="1"/>
    </xf>
    <xf numFmtId="0" fontId="13" fillId="0" borderId="2" xfId="13" applyFont="1" applyBorder="1" applyAlignment="1">
      <alignment horizontal="left" vertical="center" wrapText="1"/>
    </xf>
    <xf numFmtId="0" fontId="13" fillId="0" borderId="18" xfId="13" applyFont="1" applyBorder="1" applyAlignment="1">
      <alignment horizontal="left" vertical="center" wrapText="1"/>
    </xf>
    <xf numFmtId="0" fontId="35" fillId="0" borderId="18" xfId="13" applyFont="1" applyBorder="1" applyAlignment="1">
      <alignment horizontal="center" wrapText="1"/>
    </xf>
    <xf numFmtId="0" fontId="13" fillId="0" borderId="14" xfId="13" applyFont="1" applyBorder="1" applyAlignment="1">
      <alignment horizontal="left" vertical="center" wrapText="1"/>
    </xf>
    <xf numFmtId="0" fontId="13" fillId="0" borderId="60" xfId="13" applyFont="1" applyBorder="1" applyAlignment="1">
      <alignment horizontal="left" vertical="center" wrapText="1"/>
    </xf>
    <xf numFmtId="0" fontId="35" fillId="0" borderId="60" xfId="13" applyFont="1" applyBorder="1" applyAlignment="1">
      <alignment horizontal="center" wrapText="1"/>
    </xf>
    <xf numFmtId="0" fontId="13" fillId="0" borderId="21" xfId="13" applyFont="1" applyBorder="1" applyAlignment="1">
      <alignment horizontal="left" vertical="center" wrapText="1"/>
    </xf>
    <xf numFmtId="0" fontId="13" fillId="0" borderId="28" xfId="13" applyFont="1" applyBorder="1" applyAlignment="1">
      <alignment horizontal="left" vertical="center" wrapText="1"/>
    </xf>
    <xf numFmtId="0" fontId="14" fillId="0" borderId="100" xfId="13" applyFont="1" applyBorder="1" applyAlignment="1">
      <alignment horizontal="left" vertical="center" wrapText="1"/>
    </xf>
    <xf numFmtId="0" fontId="14" fillId="0" borderId="112" xfId="13" applyFont="1" applyBorder="1" applyAlignment="1">
      <alignment horizontal="left" vertical="center" wrapText="1"/>
    </xf>
    <xf numFmtId="168" fontId="13" fillId="0" borderId="90" xfId="13" applyNumberFormat="1" applyFont="1" applyBorder="1" applyAlignment="1">
      <alignment horizontal="left" vertical="center" wrapText="1" indent="1"/>
    </xf>
    <xf numFmtId="168" fontId="13" fillId="0" borderId="52" xfId="13" applyNumberFormat="1" applyFont="1" applyBorder="1" applyAlignment="1">
      <alignment horizontal="left" vertical="center" wrapText="1" indent="1"/>
    </xf>
    <xf numFmtId="168" fontId="13" fillId="0" borderId="126" xfId="13" applyNumberFormat="1" applyFont="1" applyBorder="1" applyAlignment="1">
      <alignment horizontal="left" vertical="center" wrapText="1" indent="1"/>
    </xf>
    <xf numFmtId="0" fontId="14" fillId="0" borderId="112" xfId="13" applyFont="1" applyBorder="1" applyAlignment="1">
      <alignment horizontal="center" vertical="center" wrapText="1"/>
    </xf>
    <xf numFmtId="0" fontId="14" fillId="0" borderId="0" xfId="13" applyFont="1" applyAlignment="1">
      <alignment horizontal="left" vertical="top" wrapText="1"/>
    </xf>
    <xf numFmtId="0" fontId="13" fillId="0" borderId="0" xfId="13" applyFont="1" applyAlignment="1">
      <alignment horizontal="left" vertical="top" wrapText="1"/>
    </xf>
    <xf numFmtId="0" fontId="28" fillId="0" borderId="11" xfId="13" applyFont="1" applyBorder="1" applyAlignment="1">
      <alignment horizontal="left" vertical="center" wrapText="1"/>
    </xf>
    <xf numFmtId="0" fontId="28" fillId="0" borderId="87" xfId="13" applyFont="1" applyBorder="1" applyAlignment="1">
      <alignment horizontal="left" vertical="center" wrapText="1"/>
    </xf>
    <xf numFmtId="0" fontId="34" fillId="23" borderId="13" xfId="13" applyFont="1" applyFill="1" applyBorder="1" applyAlignment="1">
      <alignment horizontal="center" vertical="center"/>
    </xf>
    <xf numFmtId="0" fontId="34" fillId="23" borderId="41" xfId="13" applyFont="1" applyFill="1" applyBorder="1" applyAlignment="1">
      <alignment horizontal="center" vertical="center"/>
    </xf>
    <xf numFmtId="0" fontId="34" fillId="23" borderId="7" xfId="13" applyFont="1" applyFill="1" applyBorder="1" applyAlignment="1">
      <alignment horizontal="center" vertical="center"/>
    </xf>
    <xf numFmtId="0" fontId="34" fillId="23" borderId="50" xfId="13" applyFont="1" applyFill="1" applyBorder="1" applyAlignment="1">
      <alignment horizontal="center" vertical="center"/>
    </xf>
    <xf numFmtId="0" fontId="34" fillId="23" borderId="33" xfId="13" applyFont="1" applyFill="1" applyBorder="1" applyAlignment="1">
      <alignment horizontal="center" vertical="center"/>
    </xf>
    <xf numFmtId="0" fontId="34" fillId="23" borderId="57" xfId="13" applyFont="1" applyFill="1" applyBorder="1" applyAlignment="1">
      <alignment horizontal="center" vertical="center"/>
    </xf>
    <xf numFmtId="0" fontId="14" fillId="0" borderId="21" xfId="13" applyFont="1" applyBorder="1" applyAlignment="1">
      <alignment horizontal="left" vertical="center" wrapText="1"/>
    </xf>
    <xf numFmtId="0" fontId="14" fillId="0" borderId="28" xfId="13" applyFont="1" applyBorder="1" applyAlignment="1">
      <alignment horizontal="left" vertical="center" wrapText="1"/>
    </xf>
    <xf numFmtId="0" fontId="14" fillId="0" borderId="17" xfId="13" applyFont="1" applyBorder="1" applyAlignment="1">
      <alignment horizontal="left" vertical="center" wrapText="1" indent="1"/>
    </xf>
    <xf numFmtId="0" fontId="14" fillId="0" borderId="33" xfId="13" applyFont="1" applyBorder="1" applyAlignment="1">
      <alignment horizontal="left" vertical="center" wrapText="1" indent="1"/>
    </xf>
    <xf numFmtId="0" fontId="14" fillId="0" borderId="57" xfId="13" applyFont="1" applyBorder="1" applyAlignment="1">
      <alignment horizontal="left" vertical="center" wrapText="1" indent="1"/>
    </xf>
    <xf numFmtId="0" fontId="14" fillId="0" borderId="5" xfId="13" applyFont="1" applyBorder="1" applyAlignment="1">
      <alignment horizontal="left" vertical="center" wrapText="1"/>
    </xf>
    <xf numFmtId="0" fontId="14" fillId="0" borderId="62" xfId="13" applyFont="1" applyBorder="1" applyAlignment="1">
      <alignment horizontal="left" vertical="center" wrapText="1"/>
    </xf>
    <xf numFmtId="0" fontId="14" fillId="0" borderId="91" xfId="13" applyFont="1" applyBorder="1" applyAlignment="1">
      <alignment horizontal="left" vertical="center" indent="1"/>
    </xf>
    <xf numFmtId="0" fontId="14" fillId="0" borderId="62" xfId="13" applyFont="1" applyBorder="1" applyAlignment="1">
      <alignment horizontal="left" vertical="center" indent="1"/>
    </xf>
    <xf numFmtId="0" fontId="14" fillId="0" borderId="61" xfId="13" applyFont="1" applyBorder="1" applyAlignment="1">
      <alignment horizontal="left" vertical="center" indent="1"/>
    </xf>
    <xf numFmtId="0" fontId="14" fillId="0" borderId="60" xfId="13" applyFont="1" applyBorder="1" applyAlignment="1">
      <alignment horizontal="center" vertical="center" wrapText="1"/>
    </xf>
    <xf numFmtId="168" fontId="14" fillId="0" borderId="60" xfId="13" applyNumberFormat="1" applyFont="1" applyBorder="1" applyAlignment="1">
      <alignment horizontal="left" vertical="center" wrapText="1" indent="1"/>
    </xf>
    <xf numFmtId="168" fontId="14" fillId="0" borderId="40" xfId="13" applyNumberFormat="1" applyFont="1" applyBorder="1" applyAlignment="1">
      <alignment horizontal="left" vertical="center" wrapText="1" indent="1"/>
    </xf>
    <xf numFmtId="0" fontId="136" fillId="0" borderId="16" xfId="13" applyFont="1" applyBorder="1" applyAlignment="1">
      <alignment horizontal="left" vertical="top"/>
    </xf>
    <xf numFmtId="0" fontId="136" fillId="0" borderId="19" xfId="13" applyFont="1" applyBorder="1" applyAlignment="1">
      <alignment horizontal="left" vertical="top"/>
    </xf>
    <xf numFmtId="0" fontId="136" fillId="0" borderId="17" xfId="13" applyFont="1" applyBorder="1" applyAlignment="1">
      <alignment horizontal="left" vertical="top"/>
    </xf>
    <xf numFmtId="0" fontId="136" fillId="0" borderId="20" xfId="13" applyFont="1" applyBorder="1" applyAlignment="1">
      <alignment horizontal="left" vertical="top"/>
    </xf>
    <xf numFmtId="0" fontId="136" fillId="0" borderId="27" xfId="13" quotePrefix="1" applyFont="1" applyBorder="1" applyAlignment="1">
      <alignment horizontal="left" vertical="top"/>
    </xf>
    <xf numFmtId="0" fontId="136" fillId="0" borderId="22" xfId="13" quotePrefix="1" applyFont="1" applyBorder="1" applyAlignment="1">
      <alignment horizontal="left" vertical="top"/>
    </xf>
    <xf numFmtId="0" fontId="136" fillId="0" borderId="28" xfId="13" quotePrefix="1" applyFont="1" applyBorder="1" applyAlignment="1">
      <alignment horizontal="left" vertical="top"/>
    </xf>
    <xf numFmtId="0" fontId="136" fillId="0" borderId="27" xfId="13" applyFont="1" applyBorder="1" applyAlignment="1">
      <alignment horizontal="left" vertical="top" wrapText="1"/>
    </xf>
    <xf numFmtId="0" fontId="136" fillId="0" borderId="22" xfId="13" applyFont="1" applyBorder="1" applyAlignment="1">
      <alignment horizontal="left" vertical="top" wrapText="1"/>
    </xf>
    <xf numFmtId="0" fontId="136" fillId="0" borderId="28" xfId="13" applyFont="1" applyBorder="1" applyAlignment="1">
      <alignment horizontal="left" vertical="top" wrapText="1"/>
    </xf>
    <xf numFmtId="0" fontId="136" fillId="0" borderId="35" xfId="13" applyFont="1" applyBorder="1" applyAlignment="1">
      <alignment horizontal="left" vertical="top" wrapText="1"/>
    </xf>
    <xf numFmtId="0" fontId="136" fillId="0" borderId="16" xfId="13" applyFont="1" applyBorder="1" applyAlignment="1">
      <alignment horizontal="left" vertical="top" wrapText="1"/>
    </xf>
    <xf numFmtId="0" fontId="136" fillId="0" borderId="17" xfId="13" applyFont="1" applyBorder="1" applyAlignment="1">
      <alignment horizontal="left" vertical="top" wrapText="1"/>
    </xf>
    <xf numFmtId="0" fontId="253" fillId="0" borderId="18" xfId="13" applyFont="1" applyBorder="1" applyAlignment="1">
      <alignment horizontal="left" vertical="top" wrapText="1"/>
    </xf>
    <xf numFmtId="0" fontId="136" fillId="0" borderId="22" xfId="13" applyFont="1" applyBorder="1" applyAlignment="1">
      <alignment horizontal="left" vertical="top"/>
    </xf>
    <xf numFmtId="0" fontId="136" fillId="0" borderId="28" xfId="13" applyFont="1" applyBorder="1" applyAlignment="1">
      <alignment horizontal="left" vertical="top"/>
    </xf>
    <xf numFmtId="0" fontId="136" fillId="0" borderId="16" xfId="13" applyFont="1" applyBorder="1" applyAlignment="1">
      <alignment horizontal="center" vertical="top"/>
    </xf>
    <xf numFmtId="0" fontId="136" fillId="0" borderId="19" xfId="13" applyFont="1" applyBorder="1" applyAlignment="1">
      <alignment horizontal="center" vertical="top"/>
    </xf>
    <xf numFmtId="0" fontId="136" fillId="0" borderId="17" xfId="13" applyFont="1" applyBorder="1" applyAlignment="1">
      <alignment horizontal="center" vertical="top"/>
    </xf>
    <xf numFmtId="0" fontId="136" fillId="0" borderId="20" xfId="13" applyFont="1" applyBorder="1" applyAlignment="1">
      <alignment horizontal="center" vertical="top"/>
    </xf>
    <xf numFmtId="0" fontId="281" fillId="38" borderId="16" xfId="13" applyFont="1" applyFill="1" applyBorder="1" applyAlignment="1">
      <alignment horizontal="left" vertical="top" wrapText="1"/>
    </xf>
    <xf numFmtId="0" fontId="35" fillId="0" borderId="33" xfId="13" applyFont="1" applyBorder="1" applyAlignment="1">
      <alignment horizontal="center" vertical="center"/>
    </xf>
    <xf numFmtId="0" fontId="123" fillId="23" borderId="30" xfId="13" applyFont="1" applyFill="1" applyBorder="1" applyAlignment="1">
      <alignment horizontal="center" vertical="center"/>
    </xf>
    <xf numFmtId="0" fontId="123" fillId="23" borderId="31" xfId="13" applyFont="1" applyFill="1" applyBorder="1" applyAlignment="1">
      <alignment horizontal="center" vertical="center"/>
    </xf>
    <xf numFmtId="0" fontId="123" fillId="23" borderId="32" xfId="13" applyFont="1" applyFill="1" applyBorder="1" applyAlignment="1">
      <alignment horizontal="center" vertical="center"/>
    </xf>
    <xf numFmtId="0" fontId="136" fillId="0" borderId="0" xfId="13" applyFont="1" applyAlignment="1">
      <alignment horizontal="left" vertical="top" wrapText="1"/>
    </xf>
    <xf numFmtId="0" fontId="210" fillId="0" borderId="0" xfId="13" applyFont="1" applyAlignment="1">
      <alignment horizontal="left" vertical="center" wrapText="1" readingOrder="1"/>
    </xf>
    <xf numFmtId="0" fontId="136" fillId="0" borderId="30" xfId="13" applyFont="1" applyBorder="1" applyAlignment="1">
      <alignment horizontal="center"/>
    </xf>
    <xf numFmtId="0" fontId="136" fillId="0" borderId="32" xfId="13" applyFont="1" applyBorder="1" applyAlignment="1">
      <alignment horizontal="center"/>
    </xf>
    <xf numFmtId="0" fontId="249" fillId="0" borderId="0" xfId="13" applyFont="1" applyAlignment="1">
      <alignment horizontal="left" vertical="top" wrapText="1"/>
    </xf>
    <xf numFmtId="0" fontId="136" fillId="23" borderId="30" xfId="13" applyFont="1" applyFill="1" applyBorder="1" applyAlignment="1">
      <alignment horizontal="center" vertical="center"/>
    </xf>
    <xf numFmtId="0" fontId="136" fillId="23" borderId="32" xfId="13" applyFont="1" applyFill="1" applyBorder="1" applyAlignment="1">
      <alignment horizontal="center" vertical="center"/>
    </xf>
    <xf numFmtId="0" fontId="262" fillId="49" borderId="35" xfId="13" applyFont="1" applyFill="1" applyBorder="1" applyAlignment="1">
      <alignment horizontal="center" vertical="center"/>
    </xf>
    <xf numFmtId="0" fontId="262" fillId="49" borderId="23" xfId="13" applyFont="1" applyFill="1" applyBorder="1" applyAlignment="1">
      <alignment horizontal="center" vertical="center"/>
    </xf>
    <xf numFmtId="0" fontId="262" fillId="49" borderId="34" xfId="13" applyFont="1" applyFill="1" applyBorder="1" applyAlignment="1">
      <alignment horizontal="center" vertical="center"/>
    </xf>
    <xf numFmtId="0" fontId="253" fillId="50" borderId="18" xfId="13" applyFont="1" applyFill="1" applyBorder="1" applyAlignment="1">
      <alignment horizontal="left" vertical="top" wrapText="1"/>
    </xf>
    <xf numFmtId="0" fontId="252" fillId="0" borderId="123" xfId="0" applyFont="1" applyBorder="1" applyAlignment="1">
      <alignment horizontal="justify" vertical="center" wrapText="1"/>
    </xf>
    <xf numFmtId="0" fontId="252" fillId="0" borderId="18" xfId="0" applyFont="1" applyBorder="1" applyAlignment="1">
      <alignment horizontal="justify" vertical="center" wrapText="1"/>
    </xf>
    <xf numFmtId="0" fontId="253" fillId="39" borderId="18" xfId="0" applyFont="1" applyFill="1" applyBorder="1" applyAlignment="1">
      <alignment horizontal="justify" vertical="center" wrapText="1"/>
    </xf>
    <xf numFmtId="0" fontId="253" fillId="39" borderId="122" xfId="0" applyFont="1" applyFill="1" applyBorder="1" applyAlignment="1">
      <alignment horizontal="justify" vertical="center" wrapText="1"/>
    </xf>
    <xf numFmtId="0" fontId="252" fillId="26" borderId="123" xfId="0" applyFont="1" applyFill="1" applyBorder="1" applyAlignment="1">
      <alignment horizontal="justify" vertical="center" wrapText="1"/>
    </xf>
    <xf numFmtId="0" fontId="252" fillId="26" borderId="18" xfId="0" applyFont="1" applyFill="1" applyBorder="1" applyAlignment="1">
      <alignment horizontal="justify" vertical="center" wrapText="1"/>
    </xf>
    <xf numFmtId="0" fontId="252" fillId="26" borderId="122" xfId="0" applyFont="1" applyFill="1" applyBorder="1" applyAlignment="1">
      <alignment horizontal="justify" vertical="center" wrapText="1"/>
    </xf>
    <xf numFmtId="0" fontId="253" fillId="0" borderId="123" xfId="0" applyFont="1" applyBorder="1" applyAlignment="1">
      <alignment horizontal="left" vertical="center" wrapText="1"/>
    </xf>
    <xf numFmtId="0" fontId="253" fillId="0" borderId="18" xfId="0" applyFont="1" applyBorder="1" applyAlignment="1">
      <alignment horizontal="left" vertical="center" wrapText="1"/>
    </xf>
    <xf numFmtId="0" fontId="253" fillId="0" borderId="122" xfId="0" applyFont="1" applyBorder="1" applyAlignment="1">
      <alignment horizontal="left" vertical="center" wrapText="1"/>
    </xf>
    <xf numFmtId="0" fontId="252" fillId="39" borderId="123" xfId="0" applyFont="1" applyFill="1" applyBorder="1" applyAlignment="1">
      <alignment horizontal="center" vertical="center" wrapText="1"/>
    </xf>
    <xf numFmtId="0" fontId="252" fillId="39" borderId="18" xfId="0" applyFont="1" applyFill="1" applyBorder="1" applyAlignment="1">
      <alignment horizontal="center" vertical="center" wrapText="1"/>
    </xf>
    <xf numFmtId="0" fontId="252" fillId="39" borderId="122" xfId="0" applyFont="1" applyFill="1" applyBorder="1" applyAlignment="1">
      <alignment horizontal="center" vertical="center" wrapText="1"/>
    </xf>
    <xf numFmtId="0" fontId="250" fillId="0" borderId="127" xfId="0" applyFont="1" applyBorder="1" applyAlignment="1">
      <alignment horizontal="center" vertical="center"/>
    </xf>
    <xf numFmtId="0" fontId="250" fillId="0" borderId="128" xfId="0" applyFont="1" applyBorder="1" applyAlignment="1">
      <alignment horizontal="center" vertical="center"/>
    </xf>
    <xf numFmtId="0" fontId="251" fillId="0" borderId="106" xfId="0" applyFont="1" applyBorder="1" applyAlignment="1">
      <alignment horizontal="center" vertical="center"/>
    </xf>
    <xf numFmtId="0" fontId="251" fillId="0" borderId="0" xfId="0" applyFont="1" applyAlignment="1">
      <alignment horizontal="center" vertical="center"/>
    </xf>
    <xf numFmtId="0" fontId="252" fillId="38" borderId="129" xfId="0" applyFont="1" applyFill="1" applyBorder="1" applyAlignment="1">
      <alignment horizontal="justify" vertical="center" wrapText="1"/>
    </xf>
    <xf numFmtId="0" fontId="252" fillId="38" borderId="130" xfId="0" applyFont="1" applyFill="1" applyBorder="1" applyAlignment="1">
      <alignment horizontal="justify" vertical="center" wrapText="1"/>
    </xf>
    <xf numFmtId="0" fontId="252" fillId="38" borderId="131" xfId="0" applyFont="1" applyFill="1" applyBorder="1" applyAlignment="1">
      <alignment horizontal="justify" vertical="center" wrapText="1"/>
    </xf>
    <xf numFmtId="0" fontId="253" fillId="0" borderId="18" xfId="0" applyFont="1" applyBorder="1" applyAlignment="1">
      <alignment horizontal="justify" vertical="center" wrapText="1"/>
    </xf>
    <xf numFmtId="0" fontId="252" fillId="0" borderId="18" xfId="0" applyFont="1" applyBorder="1" applyAlignment="1">
      <alignment horizontal="center" vertical="center" wrapText="1"/>
    </xf>
    <xf numFmtId="20" fontId="253" fillId="0" borderId="18" xfId="0" applyNumberFormat="1" applyFont="1" applyBorder="1" applyAlignment="1">
      <alignment horizontal="left" vertical="center"/>
    </xf>
    <xf numFmtId="0" fontId="253" fillId="0" borderId="122" xfId="0" applyFont="1" applyBorder="1" applyAlignment="1">
      <alignment horizontal="left" vertical="center"/>
    </xf>
    <xf numFmtId="0" fontId="253" fillId="0" borderId="123" xfId="0" applyFont="1" applyBorder="1" applyAlignment="1">
      <alignment horizontal="justify" vertical="center" wrapText="1"/>
    </xf>
    <xf numFmtId="0" fontId="253" fillId="0" borderId="122" xfId="0" applyFont="1" applyBorder="1" applyAlignment="1">
      <alignment horizontal="justify" vertical="center" wrapText="1"/>
    </xf>
    <xf numFmtId="0" fontId="253" fillId="0" borderId="18" xfId="0" applyFont="1" applyBorder="1" applyAlignment="1">
      <alignment horizontal="center" vertical="center" wrapText="1"/>
    </xf>
    <xf numFmtId="0" fontId="253" fillId="0" borderId="122" xfId="0" applyFont="1" applyBorder="1" applyAlignment="1">
      <alignment horizontal="center" vertical="center" wrapText="1"/>
    </xf>
    <xf numFmtId="0" fontId="253" fillId="0" borderId="18" xfId="0" applyFont="1" applyBorder="1" applyAlignment="1">
      <alignment vertical="center" wrapText="1"/>
    </xf>
    <xf numFmtId="0" fontId="253" fillId="0" borderId="123" xfId="0" applyFont="1" applyBorder="1" applyAlignment="1">
      <alignment vertical="center" wrapText="1"/>
    </xf>
    <xf numFmtId="0" fontId="252" fillId="0" borderId="122" xfId="0" applyFont="1" applyBorder="1" applyAlignment="1">
      <alignment horizontal="center" vertical="center" wrapText="1"/>
    </xf>
    <xf numFmtId="0" fontId="252" fillId="0" borderId="123" xfId="0" applyFont="1" applyBorder="1" applyAlignment="1">
      <alignment vertical="center" wrapText="1"/>
    </xf>
    <xf numFmtId="0" fontId="252" fillId="0" borderId="18" xfId="0" applyFont="1" applyBorder="1" applyAlignment="1">
      <alignment vertical="center" wrapText="1"/>
    </xf>
    <xf numFmtId="0" fontId="252" fillId="0" borderId="18" xfId="0" applyFont="1" applyBorder="1" applyAlignment="1">
      <alignment horizontal="left" vertical="center" wrapText="1"/>
    </xf>
    <xf numFmtId="0" fontId="252" fillId="0" borderId="122" xfId="0" applyFont="1" applyBorder="1" applyAlignment="1">
      <alignment horizontal="left" vertical="center" wrapText="1"/>
    </xf>
    <xf numFmtId="0" fontId="253" fillId="39" borderId="18" xfId="0" applyFont="1" applyFill="1" applyBorder="1" applyAlignment="1">
      <alignment horizontal="center" vertical="center" wrapText="1"/>
    </xf>
    <xf numFmtId="0" fontId="253" fillId="39" borderId="122" xfId="0" applyFont="1" applyFill="1" applyBorder="1" applyAlignment="1">
      <alignment horizontal="center" vertical="center" wrapText="1"/>
    </xf>
    <xf numFmtId="0" fontId="252" fillId="0" borderId="122" xfId="0" applyFont="1" applyBorder="1" applyAlignment="1">
      <alignment vertical="center" wrapText="1"/>
    </xf>
    <xf numFmtId="0" fontId="252" fillId="40" borderId="123" xfId="0" applyFont="1" applyFill="1" applyBorder="1" applyAlignment="1">
      <alignment horizontal="justify" vertical="center" wrapText="1"/>
    </xf>
    <xf numFmtId="0" fontId="252" fillId="40" borderId="18" xfId="0" applyFont="1" applyFill="1" applyBorder="1" applyAlignment="1">
      <alignment horizontal="justify" vertical="center" wrapText="1"/>
    </xf>
    <xf numFmtId="0" fontId="252" fillId="40" borderId="122" xfId="0" applyFont="1" applyFill="1" applyBorder="1" applyAlignment="1">
      <alignment horizontal="justify" vertical="center" wrapText="1"/>
    </xf>
    <xf numFmtId="0" fontId="250" fillId="0" borderId="123" xfId="0" applyFont="1" applyBorder="1" applyAlignment="1">
      <alignment horizontal="center" vertical="center"/>
    </xf>
    <xf numFmtId="0" fontId="250" fillId="0" borderId="18" xfId="0" applyFont="1" applyBorder="1" applyAlignment="1">
      <alignment horizontal="center" vertical="center"/>
    </xf>
    <xf numFmtId="0" fontId="250" fillId="0" borderId="122" xfId="0" applyFont="1" applyBorder="1" applyAlignment="1">
      <alignment horizontal="center" vertical="center"/>
    </xf>
    <xf numFmtId="0" fontId="251" fillId="0" borderId="123" xfId="0" applyFont="1" applyBorder="1" applyAlignment="1">
      <alignment horizontal="center" vertical="center"/>
    </xf>
    <xf numFmtId="0" fontId="251" fillId="0" borderId="18" xfId="0" applyFont="1" applyBorder="1" applyAlignment="1">
      <alignment horizontal="center" vertical="center"/>
    </xf>
    <xf numFmtId="0" fontId="251" fillId="0" borderId="122" xfId="0" applyFont="1" applyBorder="1" applyAlignment="1">
      <alignment horizontal="center" vertical="center"/>
    </xf>
    <xf numFmtId="0" fontId="255" fillId="26" borderId="123" xfId="0" applyFont="1" applyFill="1" applyBorder="1" applyAlignment="1">
      <alignment horizontal="left" vertical="center" wrapText="1"/>
    </xf>
    <xf numFmtId="0" fontId="255" fillId="26" borderId="18" xfId="0" applyFont="1" applyFill="1" applyBorder="1" applyAlignment="1">
      <alignment horizontal="left" vertical="center" wrapText="1"/>
    </xf>
    <xf numFmtId="0" fontId="255" fillId="26" borderId="122" xfId="0" applyFont="1" applyFill="1" applyBorder="1" applyAlignment="1">
      <alignment horizontal="left" vertical="center" wrapText="1"/>
    </xf>
    <xf numFmtId="0" fontId="253" fillId="41" borderId="123" xfId="0" applyFont="1" applyFill="1" applyBorder="1" applyAlignment="1">
      <alignment horizontal="left" vertical="center" wrapText="1"/>
    </xf>
    <xf numFmtId="0" fontId="253" fillId="41" borderId="18" xfId="0" applyFont="1" applyFill="1" applyBorder="1" applyAlignment="1">
      <alignment horizontal="left" vertical="center" wrapText="1"/>
    </xf>
    <xf numFmtId="0" fontId="253" fillId="41" borderId="122" xfId="0" applyFont="1" applyFill="1" applyBorder="1" applyAlignment="1">
      <alignment horizontal="left" vertical="center" wrapText="1"/>
    </xf>
    <xf numFmtId="0" fontId="259" fillId="41" borderId="123" xfId="5" applyFont="1" applyFill="1" applyBorder="1" applyAlignment="1" applyProtection="1">
      <alignment horizontal="left" vertical="center" wrapText="1"/>
    </xf>
    <xf numFmtId="0" fontId="259" fillId="41" borderId="18" xfId="5" applyFont="1" applyFill="1" applyBorder="1" applyAlignment="1" applyProtection="1">
      <alignment horizontal="left" vertical="center" wrapText="1"/>
    </xf>
    <xf numFmtId="0" fontId="259" fillId="41" borderId="122" xfId="5" applyFont="1" applyFill="1" applyBorder="1" applyAlignment="1" applyProtection="1">
      <alignment horizontal="left" vertical="center" wrapText="1"/>
    </xf>
    <xf numFmtId="0" fontId="253" fillId="0" borderId="122" xfId="0" applyFont="1" applyBorder="1" applyAlignment="1">
      <alignment vertical="center" wrapText="1"/>
    </xf>
    <xf numFmtId="0" fontId="252" fillId="0" borderId="120" xfId="0" applyFont="1" applyBorder="1" applyAlignment="1">
      <alignment vertical="center"/>
    </xf>
    <xf numFmtId="0" fontId="252" fillId="0" borderId="82" xfId="0" applyFont="1" applyBorder="1" applyAlignment="1">
      <alignment vertical="center"/>
    </xf>
    <xf numFmtId="0" fontId="252" fillId="0" borderId="132" xfId="0" applyFont="1" applyBorder="1" applyAlignment="1">
      <alignment vertical="center"/>
    </xf>
    <xf numFmtId="0" fontId="260" fillId="0" borderId="106" xfId="0" applyFont="1" applyBorder="1" applyAlignment="1">
      <alignment horizontal="left" vertical="top" wrapText="1"/>
    </xf>
    <xf numFmtId="0" fontId="260" fillId="0" borderId="0" xfId="0" applyFont="1" applyAlignment="1">
      <alignment horizontal="left" vertical="top" wrapText="1"/>
    </xf>
    <xf numFmtId="0" fontId="253" fillId="41" borderId="18" xfId="0" applyFont="1" applyFill="1" applyBorder="1" applyAlignment="1">
      <alignment horizontal="center" vertical="center" wrapText="1"/>
    </xf>
    <xf numFmtId="0" fontId="253" fillId="41" borderId="122" xfId="0" applyFont="1" applyFill="1" applyBorder="1" applyAlignment="1">
      <alignment horizontal="center" vertical="center" wrapText="1"/>
    </xf>
    <xf numFmtId="0" fontId="252" fillId="41" borderId="123" xfId="0" applyFont="1" applyFill="1" applyBorder="1" applyAlignment="1">
      <alignment vertical="center" wrapText="1"/>
    </xf>
    <xf numFmtId="0" fontId="252" fillId="41" borderId="18" xfId="0" applyFont="1" applyFill="1" applyBorder="1" applyAlignment="1">
      <alignment vertical="center" wrapText="1"/>
    </xf>
    <xf numFmtId="0" fontId="252" fillId="41" borderId="122" xfId="0" applyFont="1" applyFill="1" applyBorder="1" applyAlignment="1">
      <alignment vertical="center" wrapText="1"/>
    </xf>
    <xf numFmtId="0" fontId="131" fillId="0" borderId="0" xfId="0" applyFont="1" applyAlignment="1">
      <alignment horizontal="justify" vertical="top" wrapText="1"/>
    </xf>
    <xf numFmtId="0" fontId="131" fillId="0" borderId="0" xfId="0" applyFont="1" applyAlignment="1">
      <alignment horizontal="center" wrapText="1"/>
    </xf>
    <xf numFmtId="0" fontId="107" fillId="0" borderId="0" xfId="0" applyFont="1" applyAlignment="1">
      <alignment horizontal="left" wrapText="1"/>
    </xf>
    <xf numFmtId="0" fontId="155" fillId="0" borderId="18" xfId="0" applyFont="1" applyBorder="1" applyAlignment="1">
      <alignment horizontal="left" wrapText="1"/>
    </xf>
    <xf numFmtId="0" fontId="131" fillId="0" borderId="0" xfId="0" applyFont="1" applyAlignment="1">
      <alignment horizontal="center" vertical="top" wrapText="1"/>
    </xf>
    <xf numFmtId="0" fontId="107" fillId="0" borderId="30" xfId="0" applyFont="1" applyBorder="1" applyAlignment="1">
      <alignment horizontal="left" vertical="center" wrapText="1"/>
    </xf>
    <xf numFmtId="0" fontId="107" fillId="0" borderId="31" xfId="0" applyFont="1" applyBorder="1" applyAlignment="1">
      <alignment horizontal="left" vertical="center" wrapText="1"/>
    </xf>
    <xf numFmtId="0" fontId="107" fillId="0" borderId="32" xfId="0" applyFont="1" applyBorder="1" applyAlignment="1">
      <alignment horizontal="left" vertical="center" wrapText="1"/>
    </xf>
    <xf numFmtId="0" fontId="107" fillId="0" borderId="30" xfId="0" applyFont="1" applyBorder="1" applyAlignment="1">
      <alignment horizontal="left" vertical="top" wrapText="1"/>
    </xf>
    <xf numFmtId="0" fontId="107" fillId="0" borderId="31" xfId="0" applyFont="1" applyBorder="1" applyAlignment="1">
      <alignment horizontal="left" vertical="top" wrapText="1"/>
    </xf>
    <xf numFmtId="0" fontId="107" fillId="0" borderId="32" xfId="0" applyFont="1" applyBorder="1" applyAlignment="1">
      <alignment horizontal="left" vertical="top" wrapText="1"/>
    </xf>
    <xf numFmtId="0" fontId="131" fillId="0" borderId="0" xfId="0" applyFont="1" applyAlignment="1">
      <alignment horizontal="justify" vertical="center" wrapText="1"/>
    </xf>
    <xf numFmtId="0" fontId="107" fillId="0" borderId="81" xfId="0" applyFont="1" applyBorder="1" applyAlignment="1">
      <alignment horizontal="left" vertical="center" wrapText="1"/>
    </xf>
    <xf numFmtId="0" fontId="107" fillId="0" borderId="79" xfId="0" applyFont="1" applyBorder="1" applyAlignment="1">
      <alignment horizontal="center" vertical="center" wrapText="1"/>
    </xf>
    <xf numFmtId="0" fontId="107" fillId="0" borderId="73" xfId="0" applyFont="1" applyBorder="1" applyAlignment="1">
      <alignment horizontal="center" vertical="center" wrapText="1"/>
    </xf>
    <xf numFmtId="0" fontId="107" fillId="0" borderId="80" xfId="0" applyFont="1" applyBorder="1" applyAlignment="1">
      <alignment horizontal="center" vertical="center" wrapText="1"/>
    </xf>
    <xf numFmtId="0" fontId="107" fillId="0" borderId="27" xfId="0" applyFont="1" applyBorder="1" applyAlignment="1">
      <alignment horizontal="left" vertical="center" wrapText="1" indent="1"/>
    </xf>
    <xf numFmtId="0" fontId="107" fillId="0" borderId="22" xfId="0" applyFont="1" applyBorder="1" applyAlignment="1">
      <alignment horizontal="left" vertical="center" wrapText="1" indent="1"/>
    </xf>
    <xf numFmtId="0" fontId="107" fillId="0" borderId="28" xfId="0" applyFont="1" applyBorder="1" applyAlignment="1">
      <alignment horizontal="left" vertical="center" wrapText="1" indent="1"/>
    </xf>
    <xf numFmtId="0" fontId="107" fillId="0" borderId="17" xfId="0" applyFont="1" applyBorder="1" applyAlignment="1">
      <alignment horizontal="center" vertical="center" wrapText="1"/>
    </xf>
    <xf numFmtId="0" fontId="107" fillId="0" borderId="33" xfId="0" applyFont="1" applyBorder="1" applyAlignment="1">
      <alignment horizontal="center" vertical="center" wrapText="1"/>
    </xf>
    <xf numFmtId="0" fontId="107" fillId="0" borderId="20" xfId="0" applyFont="1" applyBorder="1" applyAlignment="1">
      <alignment horizontal="center" vertical="center" wrapText="1"/>
    </xf>
    <xf numFmtId="0" fontId="107" fillId="0" borderId="18" xfId="0" applyFont="1" applyBorder="1" applyAlignment="1">
      <alignment horizontal="left" vertical="center" wrapText="1"/>
    </xf>
    <xf numFmtId="0" fontId="107" fillId="0" borderId="0" xfId="0" applyFont="1" applyAlignment="1">
      <alignment horizontal="left" vertical="justify" wrapText="1"/>
    </xf>
    <xf numFmtId="0" fontId="34" fillId="22" borderId="58" xfId="0" applyFont="1" applyFill="1" applyBorder="1" applyAlignment="1">
      <alignment horizontal="center" wrapText="1"/>
    </xf>
    <xf numFmtId="0" fontId="34" fillId="22" borderId="54" xfId="0" applyFont="1" applyFill="1" applyBorder="1" applyAlignment="1">
      <alignment horizontal="center" wrapText="1"/>
    </xf>
    <xf numFmtId="0" fontId="34" fillId="22" borderId="53" xfId="0" applyFont="1" applyFill="1" applyBorder="1" applyAlignment="1">
      <alignment horizontal="center" wrapText="1"/>
    </xf>
    <xf numFmtId="0" fontId="54" fillId="0" borderId="0" xfId="0" applyFont="1" applyAlignment="1">
      <alignment horizontal="justify" vertical="center" wrapText="1"/>
    </xf>
    <xf numFmtId="0" fontId="26" fillId="0" borderId="33" xfId="0" applyFont="1" applyBorder="1" applyAlignment="1">
      <alignment horizontal="center" wrapText="1"/>
    </xf>
    <xf numFmtId="0" fontId="35" fillId="0" borderId="0" xfId="0" applyFont="1" applyAlignment="1">
      <alignment horizontal="justify" vertical="top" wrapText="1"/>
    </xf>
    <xf numFmtId="0" fontId="28" fillId="0" borderId="0" xfId="0" applyFont="1" applyAlignment="1">
      <alignment horizontal="left" wrapText="1"/>
    </xf>
    <xf numFmtId="0" fontId="107" fillId="0" borderId="0" xfId="0" applyFont="1" applyAlignment="1">
      <alignment horizontal="center" vertical="center" wrapText="1"/>
    </xf>
    <xf numFmtId="0" fontId="150" fillId="0" borderId="33" xfId="0" applyFont="1" applyBorder="1" applyAlignment="1">
      <alignment horizontal="left" wrapText="1"/>
    </xf>
    <xf numFmtId="0" fontId="131" fillId="0" borderId="30" xfId="0" applyFont="1" applyBorder="1" applyAlignment="1">
      <alignment horizontal="left" vertical="top" wrapText="1"/>
    </xf>
    <xf numFmtId="0" fontId="131" fillId="0" borderId="31" xfId="0" applyFont="1" applyBorder="1" applyAlignment="1">
      <alignment horizontal="left" vertical="top" wrapText="1"/>
    </xf>
    <xf numFmtId="0" fontId="131" fillId="0" borderId="32" xfId="0" applyFont="1" applyBorder="1" applyAlignment="1">
      <alignment horizontal="left" vertical="top" wrapText="1"/>
    </xf>
    <xf numFmtId="0" fontId="107" fillId="0" borderId="18" xfId="0" applyFont="1" applyBorder="1" applyAlignment="1">
      <alignment horizontal="left" vertical="top" wrapText="1"/>
    </xf>
    <xf numFmtId="0" fontId="131" fillId="0" borderId="18" xfId="0" applyFont="1" applyBorder="1" applyAlignment="1">
      <alignment horizontal="left" vertical="top" wrapText="1"/>
    </xf>
    <xf numFmtId="0" fontId="131" fillId="0" borderId="18" xfId="0" applyFont="1" applyBorder="1" applyAlignment="1">
      <alignment horizontal="center" vertical="top" wrapText="1"/>
    </xf>
    <xf numFmtId="0" fontId="107" fillId="0" borderId="27" xfId="0" applyFont="1" applyBorder="1" applyAlignment="1">
      <alignment horizontal="left" vertical="top" wrapText="1"/>
    </xf>
    <xf numFmtId="0" fontId="107" fillId="0" borderId="28" xfId="0" applyFont="1" applyBorder="1" applyAlignment="1">
      <alignment horizontal="left" vertical="top" wrapText="1"/>
    </xf>
    <xf numFmtId="0" fontId="131" fillId="0" borderId="35" xfId="0" applyFont="1" applyBorder="1" applyAlignment="1">
      <alignment horizontal="left" vertical="top" wrapText="1"/>
    </xf>
    <xf numFmtId="0" fontId="131" fillId="0" borderId="34" xfId="0" applyFont="1" applyBorder="1" applyAlignment="1">
      <alignment horizontal="left" vertical="top" wrapText="1"/>
    </xf>
    <xf numFmtId="0" fontId="131" fillId="0" borderId="17" xfId="0" applyFont="1" applyBorder="1" applyAlignment="1">
      <alignment horizontal="left" vertical="top" wrapText="1"/>
    </xf>
    <xf numFmtId="0" fontId="131" fillId="0" borderId="20" xfId="0" applyFont="1" applyBorder="1" applyAlignment="1">
      <alignment horizontal="left" vertical="top" wrapText="1"/>
    </xf>
    <xf numFmtId="0" fontId="131" fillId="0" borderId="0" xfId="0" applyFont="1" applyAlignment="1">
      <alignment horizontal="left" wrapText="1"/>
    </xf>
    <xf numFmtId="0" fontId="131" fillId="0" borderId="0" xfId="0" applyFont="1" applyAlignment="1">
      <alignment horizontal="left" vertical="top" wrapText="1"/>
    </xf>
    <xf numFmtId="0" fontId="166" fillId="0" borderId="30" xfId="0" applyFont="1" applyBorder="1" applyAlignment="1">
      <alignment horizontal="left" vertical="top" wrapText="1"/>
    </xf>
    <xf numFmtId="0" fontId="166" fillId="0" borderId="31" xfId="0" applyFont="1" applyBorder="1" applyAlignment="1">
      <alignment horizontal="left" vertical="top" wrapText="1"/>
    </xf>
    <xf numFmtId="0" fontId="166" fillId="0" borderId="32" xfId="0" applyFont="1" applyBorder="1" applyAlignment="1">
      <alignment horizontal="left" vertical="top" wrapText="1"/>
    </xf>
    <xf numFmtId="0" fontId="131" fillId="0" borderId="35" xfId="0" quotePrefix="1" applyFont="1" applyBorder="1" applyAlignment="1">
      <alignment horizontal="left" vertical="center" wrapText="1"/>
    </xf>
    <xf numFmtId="0" fontId="131" fillId="0" borderId="17" xfId="0" quotePrefix="1" applyFont="1" applyBorder="1" applyAlignment="1">
      <alignment horizontal="left" vertical="center" wrapText="1"/>
    </xf>
    <xf numFmtId="0" fontId="133" fillId="15" borderId="27" xfId="0" applyFont="1" applyFill="1" applyBorder="1" applyAlignment="1">
      <alignment horizontal="center" vertical="center" wrapText="1"/>
    </xf>
    <xf numFmtId="0" fontId="133" fillId="15" borderId="28" xfId="0" applyFont="1" applyFill="1" applyBorder="1" applyAlignment="1">
      <alignment horizontal="center" vertical="center" wrapText="1"/>
    </xf>
    <xf numFmtId="0" fontId="166" fillId="0" borderId="35" xfId="0" applyFont="1" applyBorder="1" applyAlignment="1">
      <alignment horizontal="left" vertical="center" wrapText="1"/>
    </xf>
    <xf numFmtId="0" fontId="166" fillId="0" borderId="23" xfId="0" applyFont="1" applyBorder="1" applyAlignment="1">
      <alignment horizontal="left" vertical="center" wrapText="1"/>
    </xf>
    <xf numFmtId="0" fontId="166" fillId="0" borderId="34" xfId="0" applyFont="1" applyBorder="1" applyAlignment="1">
      <alignment horizontal="left" vertical="center" wrapText="1"/>
    </xf>
    <xf numFmtId="0" fontId="166" fillId="0" borderId="17" xfId="0" applyFont="1" applyBorder="1" applyAlignment="1">
      <alignment horizontal="left" vertical="center" wrapText="1"/>
    </xf>
    <xf numFmtId="0" fontId="166" fillId="0" borderId="33" xfId="0" applyFont="1" applyBorder="1" applyAlignment="1">
      <alignment horizontal="left" vertical="center" wrapText="1"/>
    </xf>
    <xf numFmtId="0" fontId="166" fillId="0" borderId="20" xfId="0" applyFont="1" applyBorder="1" applyAlignment="1">
      <alignment horizontal="left" vertical="center" wrapText="1"/>
    </xf>
    <xf numFmtId="0" fontId="131" fillId="0" borderId="33" xfId="0" applyFont="1" applyBorder="1" applyAlignment="1">
      <alignment horizontal="left" vertical="top" wrapText="1"/>
    </xf>
    <xf numFmtId="0" fontId="131" fillId="0" borderId="16" xfId="0" applyFont="1" applyBorder="1" applyAlignment="1">
      <alignment horizontal="left" vertical="center" wrapText="1" indent="2"/>
    </xf>
    <xf numFmtId="0" fontId="131" fillId="0" borderId="0" xfId="0" applyFont="1" applyAlignment="1">
      <alignment horizontal="left" vertical="center" wrapText="1" indent="2"/>
    </xf>
    <xf numFmtId="0" fontId="131" fillId="0" borderId="19" xfId="0" applyFont="1" applyBorder="1" applyAlignment="1">
      <alignment horizontal="left" vertical="center" wrapText="1" indent="2"/>
    </xf>
    <xf numFmtId="0" fontId="131" fillId="15" borderId="35" xfId="0" quotePrefix="1" applyFont="1" applyFill="1" applyBorder="1" applyAlignment="1">
      <alignment horizontal="left" vertical="center" wrapText="1"/>
    </xf>
    <xf numFmtId="0" fontId="131" fillId="15" borderId="23" xfId="0" quotePrefix="1" applyFont="1" applyFill="1" applyBorder="1" applyAlignment="1">
      <alignment horizontal="left" vertical="center" wrapText="1"/>
    </xf>
    <xf numFmtId="0" fontId="131" fillId="15" borderId="34" xfId="0" quotePrefix="1" applyFont="1" applyFill="1" applyBorder="1" applyAlignment="1">
      <alignment horizontal="left" vertical="center" wrapText="1"/>
    </xf>
    <xf numFmtId="0" fontId="131" fillId="0" borderId="33" xfId="0" applyFont="1" applyBorder="1" applyAlignment="1">
      <alignment horizontal="right" vertical="center" indent="1"/>
    </xf>
    <xf numFmtId="0" fontId="131" fillId="0" borderId="20" xfId="0" applyFont="1" applyBorder="1" applyAlignment="1">
      <alignment horizontal="right" vertical="center" indent="1"/>
    </xf>
    <xf numFmtId="0" fontId="131" fillId="0" borderId="16" xfId="0" applyFont="1" applyBorder="1" applyAlignment="1">
      <alignment horizontal="left" vertical="center"/>
    </xf>
    <xf numFmtId="0" fontId="131" fillId="0" borderId="0" xfId="0" applyFont="1" applyAlignment="1">
      <alignment horizontal="left" vertical="center"/>
    </xf>
    <xf numFmtId="165" fontId="131" fillId="15" borderId="30" xfId="0" applyNumberFormat="1" applyFont="1" applyFill="1" applyBorder="1" applyAlignment="1">
      <alignment horizontal="left" vertical="center" wrapText="1"/>
    </xf>
    <xf numFmtId="0" fontId="131" fillId="15" borderId="31" xfId="0" applyFont="1" applyFill="1" applyBorder="1" applyAlignment="1">
      <alignment horizontal="left" vertical="center" wrapText="1"/>
    </xf>
    <xf numFmtId="0" fontId="131" fillId="15" borderId="32" xfId="0" applyFont="1" applyFill="1" applyBorder="1" applyAlignment="1">
      <alignment horizontal="left" vertical="center" wrapText="1"/>
    </xf>
    <xf numFmtId="0" fontId="166" fillId="0" borderId="23" xfId="0" applyFont="1" applyBorder="1" applyAlignment="1">
      <alignment horizontal="center" wrapText="1"/>
    </xf>
    <xf numFmtId="0" fontId="166" fillId="0" borderId="34" xfId="0" applyFont="1" applyBorder="1" applyAlignment="1">
      <alignment horizontal="center" wrapText="1"/>
    </xf>
    <xf numFmtId="0" fontId="131" fillId="0" borderId="17" xfId="0" applyFont="1" applyBorder="1" applyAlignment="1">
      <alignment horizontal="left" vertical="center"/>
    </xf>
    <xf numFmtId="0" fontId="131" fillId="0" borderId="33" xfId="0" applyFont="1" applyBorder="1" applyAlignment="1">
      <alignment horizontal="left" vertical="center"/>
    </xf>
    <xf numFmtId="0" fontId="131" fillId="0" borderId="0" xfId="0" applyFont="1" applyAlignment="1">
      <alignment horizontal="left" vertical="center" wrapText="1"/>
    </xf>
    <xf numFmtId="0" fontId="131" fillId="0" borderId="35" xfId="0" applyFont="1" applyBorder="1" applyAlignment="1">
      <alignment horizontal="left" vertical="center" wrapText="1"/>
    </xf>
    <xf numFmtId="0" fontId="131" fillId="0" borderId="23" xfId="0" applyFont="1" applyBorder="1" applyAlignment="1">
      <alignment horizontal="left" vertical="center" wrapText="1"/>
    </xf>
    <xf numFmtId="0" fontId="107" fillId="0" borderId="35" xfId="0" applyFont="1" applyBorder="1" applyAlignment="1">
      <alignment horizontal="left" vertical="top" wrapText="1"/>
    </xf>
    <xf numFmtId="0" fontId="107" fillId="0" borderId="23" xfId="0" applyFont="1" applyBorder="1" applyAlignment="1">
      <alignment horizontal="left" vertical="top" wrapText="1"/>
    </xf>
    <xf numFmtId="0" fontId="107" fillId="0" borderId="34" xfId="0" applyFont="1" applyBorder="1" applyAlignment="1">
      <alignment horizontal="left" vertical="top" wrapText="1"/>
    </xf>
    <xf numFmtId="0" fontId="131" fillId="0" borderId="34" xfId="0" applyFont="1" applyBorder="1" applyAlignment="1">
      <alignment horizontal="left" vertical="center" wrapText="1"/>
    </xf>
    <xf numFmtId="0" fontId="131" fillId="0" borderId="27" xfId="0" quotePrefix="1" applyFont="1" applyBorder="1" applyAlignment="1">
      <alignment horizontal="left" vertical="top" wrapText="1"/>
    </xf>
    <xf numFmtId="0" fontId="131" fillId="0" borderId="22" xfId="0" quotePrefix="1" applyFont="1" applyBorder="1" applyAlignment="1">
      <alignment horizontal="left" vertical="top" wrapText="1"/>
    </xf>
    <xf numFmtId="0" fontId="131" fillId="0" borderId="17" xfId="0" quotePrefix="1" applyFont="1" applyBorder="1" applyAlignment="1">
      <alignment horizontal="left" vertical="top" wrapText="1"/>
    </xf>
    <xf numFmtId="0" fontId="171" fillId="0" borderId="33" xfId="0" applyFont="1" applyBorder="1" applyAlignment="1">
      <alignment horizontal="left" vertical="center" wrapText="1"/>
    </xf>
    <xf numFmtId="0" fontId="131" fillId="0" borderId="30" xfId="0" applyFont="1" applyBorder="1" applyAlignment="1">
      <alignment horizontal="left" vertical="center" wrapText="1"/>
    </xf>
    <xf numFmtId="0" fontId="152" fillId="15" borderId="35" xfId="0" applyFont="1" applyFill="1" applyBorder="1" applyAlignment="1">
      <alignment horizontal="left" vertical="top" wrapText="1" indent="1"/>
    </xf>
    <xf numFmtId="0" fontId="152" fillId="15" borderId="23" xfId="0" applyFont="1" applyFill="1" applyBorder="1" applyAlignment="1">
      <alignment horizontal="left" vertical="top" wrapText="1" indent="1"/>
    </xf>
    <xf numFmtId="0" fontId="152" fillId="15" borderId="34" xfId="0" applyFont="1" applyFill="1" applyBorder="1" applyAlignment="1">
      <alignment horizontal="left" vertical="top" wrapText="1" indent="1"/>
    </xf>
    <xf numFmtId="0" fontId="152" fillId="15" borderId="16" xfId="0" applyFont="1" applyFill="1" applyBorder="1" applyAlignment="1">
      <alignment horizontal="left" vertical="top" wrapText="1" indent="1"/>
    </xf>
    <xf numFmtId="0" fontId="152" fillId="15" borderId="0" xfId="0" applyFont="1" applyFill="1" applyAlignment="1">
      <alignment horizontal="left" vertical="top" wrapText="1" indent="1"/>
    </xf>
    <xf numFmtId="0" fontId="152" fillId="15" borderId="19" xfId="0" applyFont="1" applyFill="1" applyBorder="1" applyAlignment="1">
      <alignment horizontal="left" vertical="top" wrapText="1" indent="1"/>
    </xf>
    <xf numFmtId="0" fontId="152" fillId="15" borderId="17" xfId="0" applyFont="1" applyFill="1" applyBorder="1" applyAlignment="1">
      <alignment horizontal="left" vertical="top" wrapText="1" indent="1"/>
    </xf>
    <xf numFmtId="0" fontId="152" fillId="15" borderId="33" xfId="0" applyFont="1" applyFill="1" applyBorder="1" applyAlignment="1">
      <alignment horizontal="left" vertical="top" wrapText="1" indent="1"/>
    </xf>
    <xf numFmtId="0" fontId="152" fillId="15" borderId="20" xfId="0" applyFont="1" applyFill="1" applyBorder="1" applyAlignment="1">
      <alignment horizontal="left" vertical="top" wrapText="1" indent="1"/>
    </xf>
    <xf numFmtId="0" fontId="167" fillId="0" borderId="0" xfId="0" applyFont="1" applyAlignment="1">
      <alignment horizontal="left" vertical="top" wrapText="1"/>
    </xf>
    <xf numFmtId="0" fontId="131" fillId="0" borderId="33" xfId="0" applyFont="1" applyBorder="1" applyAlignment="1">
      <alignment horizontal="center" vertical="center" wrapText="1"/>
    </xf>
    <xf numFmtId="0" fontId="131" fillId="0" borderId="0" xfId="0" applyFont="1" applyAlignment="1">
      <alignment horizontal="right" vertical="top" wrapText="1" indent="1"/>
    </xf>
    <xf numFmtId="0" fontId="107" fillId="0" borderId="16" xfId="0" applyFont="1" applyBorder="1" applyAlignment="1">
      <alignment horizontal="left" vertical="top" wrapText="1"/>
    </xf>
    <xf numFmtId="0" fontId="107" fillId="0" borderId="19" xfId="0" applyFont="1" applyBorder="1" applyAlignment="1">
      <alignment horizontal="left" vertical="top" wrapText="1"/>
    </xf>
    <xf numFmtId="0" fontId="131" fillId="0" borderId="19" xfId="0" applyFont="1" applyBorder="1" applyAlignment="1">
      <alignment horizontal="left" vertical="top" wrapText="1"/>
    </xf>
    <xf numFmtId="0" fontId="131" fillId="0" borderId="23" xfId="0" applyFont="1" applyBorder="1" applyAlignment="1">
      <alignment horizontal="left" vertical="top" wrapText="1"/>
    </xf>
    <xf numFmtId="0" fontId="131" fillId="0" borderId="31" xfId="0" applyFont="1" applyBorder="1" applyAlignment="1">
      <alignment horizontal="center" vertical="center" wrapText="1"/>
    </xf>
    <xf numFmtId="171" fontId="136" fillId="15" borderId="30" xfId="0" applyNumberFormat="1" applyFont="1" applyFill="1" applyBorder="1" applyAlignment="1">
      <alignment horizontal="center" vertical="center"/>
    </xf>
    <xf numFmtId="171" fontId="136" fillId="15" borderId="32" xfId="0" applyNumberFormat="1" applyFont="1" applyFill="1" applyBorder="1" applyAlignment="1">
      <alignment horizontal="center" vertical="center"/>
    </xf>
    <xf numFmtId="165" fontId="131" fillId="15" borderId="30" xfId="0" applyNumberFormat="1" applyFont="1" applyFill="1" applyBorder="1" applyAlignment="1">
      <alignment horizontal="center" vertical="center"/>
    </xf>
    <xf numFmtId="0" fontId="131" fillId="15" borderId="32" xfId="0" applyFont="1" applyFill="1" applyBorder="1" applyAlignment="1">
      <alignment horizontal="center" vertical="center"/>
    </xf>
    <xf numFmtId="0" fontId="133" fillId="15" borderId="17" xfId="0" applyFont="1" applyFill="1" applyBorder="1" applyAlignment="1">
      <alignment horizontal="center" vertical="center"/>
    </xf>
    <xf numFmtId="0" fontId="133" fillId="15" borderId="20" xfId="0" applyFont="1" applyFill="1" applyBorder="1" applyAlignment="1">
      <alignment horizontal="center" vertical="center"/>
    </xf>
    <xf numFmtId="0" fontId="133" fillId="15" borderId="30" xfId="0" applyFont="1" applyFill="1" applyBorder="1" applyAlignment="1">
      <alignment horizontal="center" vertical="center" wrapText="1"/>
    </xf>
    <xf numFmtId="0" fontId="133" fillId="15" borderId="32" xfId="0" applyFont="1" applyFill="1" applyBorder="1" applyAlignment="1">
      <alignment horizontal="center" vertical="center" wrapText="1"/>
    </xf>
    <xf numFmtId="0" fontId="136" fillId="15" borderId="30" xfId="0" applyFont="1" applyFill="1" applyBorder="1" applyAlignment="1">
      <alignment horizontal="center" vertical="center"/>
    </xf>
    <xf numFmtId="0" fontId="136" fillId="15" borderId="32" xfId="0" applyFont="1" applyFill="1" applyBorder="1" applyAlignment="1">
      <alignment horizontal="center" vertical="center"/>
    </xf>
    <xf numFmtId="0" fontId="167" fillId="0" borderId="17" xfId="0" applyFont="1" applyBorder="1" applyAlignment="1">
      <alignment horizontal="left" vertical="center" wrapText="1"/>
    </xf>
    <xf numFmtId="0" fontId="167" fillId="0" borderId="33" xfId="0" applyFont="1" applyBorder="1" applyAlignment="1">
      <alignment horizontal="left" vertical="center" wrapText="1"/>
    </xf>
    <xf numFmtId="0" fontId="167" fillId="0" borderId="20" xfId="0" applyFont="1" applyBorder="1" applyAlignment="1">
      <alignment horizontal="left" vertical="center" wrapText="1"/>
    </xf>
    <xf numFmtId="0" fontId="131" fillId="0" borderId="16" xfId="0" applyFont="1" applyBorder="1" applyAlignment="1">
      <alignment horizontal="left" vertical="center" wrapText="1"/>
    </xf>
    <xf numFmtId="0" fontId="131" fillId="0" borderId="19" xfId="0" applyFont="1" applyBorder="1" applyAlignment="1">
      <alignment horizontal="left" vertical="center" wrapText="1"/>
    </xf>
    <xf numFmtId="0" fontId="166" fillId="0" borderId="30" xfId="0" applyFont="1" applyBorder="1" applyAlignment="1">
      <alignment horizontal="left" vertical="center" wrapText="1" indent="1"/>
    </xf>
    <xf numFmtId="0" fontId="166" fillId="0" borderId="32" xfId="0" applyFont="1" applyBorder="1" applyAlignment="1">
      <alignment horizontal="left" vertical="center" wrapText="1" indent="1"/>
    </xf>
    <xf numFmtId="9" fontId="131" fillId="0" borderId="0" xfId="0" applyNumberFormat="1" applyFont="1" applyAlignment="1">
      <alignment horizontal="left" vertical="top" wrapText="1"/>
    </xf>
    <xf numFmtId="0" fontId="131" fillId="0" borderId="16" xfId="0" applyFont="1" applyBorder="1" applyAlignment="1">
      <alignment horizontal="left" vertical="top" wrapText="1"/>
    </xf>
    <xf numFmtId="0" fontId="97" fillId="0" borderId="0" xfId="0" applyFont="1" applyAlignment="1">
      <alignment horizontal="left" vertical="top" wrapText="1"/>
    </xf>
    <xf numFmtId="0" fontId="131" fillId="0" borderId="33" xfId="0" applyFont="1" applyBorder="1" applyAlignment="1">
      <alignment horizontal="left" vertical="top"/>
    </xf>
    <xf numFmtId="0" fontId="131" fillId="0" borderId="20" xfId="0" applyFont="1" applyBorder="1" applyAlignment="1">
      <alignment horizontal="left" vertical="top"/>
    </xf>
    <xf numFmtId="166" fontId="131" fillId="15" borderId="30" xfId="0" applyNumberFormat="1" applyFont="1" applyFill="1" applyBorder="1" applyAlignment="1">
      <alignment horizontal="center" vertical="center"/>
    </xf>
    <xf numFmtId="0" fontId="167" fillId="0" borderId="35" xfId="0" applyFont="1" applyBorder="1" applyAlignment="1">
      <alignment horizontal="left" vertical="top" wrapText="1"/>
    </xf>
    <xf numFmtId="0" fontId="167" fillId="0" borderId="23" xfId="0" applyFont="1" applyBorder="1" applyAlignment="1">
      <alignment horizontal="left" vertical="top" wrapText="1"/>
    </xf>
    <xf numFmtId="0" fontId="167" fillId="0" borderId="16" xfId="0" applyFont="1" applyBorder="1" applyAlignment="1">
      <alignment horizontal="left" vertical="top" wrapText="1"/>
    </xf>
    <xf numFmtId="0" fontId="150" fillId="15" borderId="27" xfId="0" applyFont="1" applyFill="1" applyBorder="1" applyAlignment="1">
      <alignment horizontal="center" vertical="center" wrapText="1"/>
    </xf>
    <xf numFmtId="0" fontId="150" fillId="15" borderId="28" xfId="0" applyFont="1" applyFill="1" applyBorder="1" applyAlignment="1">
      <alignment horizontal="center" vertical="center" wrapText="1"/>
    </xf>
    <xf numFmtId="0" fontId="167" fillId="0" borderId="34" xfId="0" applyFont="1" applyBorder="1" applyAlignment="1">
      <alignment horizontal="left" vertical="top" wrapText="1"/>
    </xf>
    <xf numFmtId="0" fontId="167" fillId="0" borderId="35" xfId="0" applyFont="1" applyBorder="1" applyAlignment="1">
      <alignment horizontal="left" vertical="center" wrapText="1"/>
    </xf>
    <xf numFmtId="0" fontId="167" fillId="0" borderId="23" xfId="0" applyFont="1" applyBorder="1" applyAlignment="1">
      <alignment horizontal="left" vertical="center" wrapText="1"/>
    </xf>
    <xf numFmtId="0" fontId="167" fillId="0" borderId="34" xfId="0" applyFont="1" applyBorder="1" applyAlignment="1">
      <alignment horizontal="left" vertical="center" wrapText="1"/>
    </xf>
    <xf numFmtId="0" fontId="131" fillId="0" borderId="30" xfId="0" applyFont="1" applyBorder="1" applyAlignment="1">
      <alignment horizontal="left" vertical="center"/>
    </xf>
    <xf numFmtId="0" fontId="131" fillId="0" borderId="31" xfId="0" applyFont="1" applyBorder="1" applyAlignment="1">
      <alignment horizontal="left" vertical="center"/>
    </xf>
    <xf numFmtId="0" fontId="133" fillId="15" borderId="30" xfId="0" applyFont="1" applyFill="1" applyBorder="1" applyAlignment="1">
      <alignment horizontal="center" vertical="center"/>
    </xf>
    <xf numFmtId="0" fontId="133" fillId="15" borderId="31" xfId="0" applyFont="1" applyFill="1" applyBorder="1" applyAlignment="1">
      <alignment horizontal="center" vertical="center"/>
    </xf>
    <xf numFmtId="0" fontId="133" fillId="15" borderId="32" xfId="0" applyFont="1" applyFill="1" applyBorder="1" applyAlignment="1">
      <alignment horizontal="center" vertical="center"/>
    </xf>
    <xf numFmtId="0" fontId="133" fillId="15" borderId="31" xfId="0" applyFont="1" applyFill="1" applyBorder="1" applyAlignment="1">
      <alignment horizontal="center" vertical="center" wrapText="1"/>
    </xf>
    <xf numFmtId="0" fontId="167" fillId="0" borderId="31" xfId="0" applyFont="1" applyBorder="1" applyAlignment="1">
      <alignment horizontal="left" vertical="center" wrapText="1"/>
    </xf>
    <xf numFmtId="0" fontId="167" fillId="0" borderId="32" xfId="0" applyFont="1" applyBorder="1" applyAlignment="1">
      <alignment horizontal="left" vertical="center" wrapText="1"/>
    </xf>
    <xf numFmtId="0" fontId="131" fillId="0" borderId="17" xfId="0" applyFont="1" applyBorder="1" applyAlignment="1">
      <alignment horizontal="center" vertical="top" wrapText="1"/>
    </xf>
    <xf numFmtId="0" fontId="131" fillId="0" borderId="33" xfId="0" applyFont="1" applyBorder="1" applyAlignment="1">
      <alignment horizontal="center" vertical="top" wrapText="1"/>
    </xf>
    <xf numFmtId="0" fontId="131" fillId="0" borderId="20" xfId="0" applyFont="1" applyBorder="1" applyAlignment="1">
      <alignment horizontal="center" vertical="top" wrapText="1"/>
    </xf>
    <xf numFmtId="0" fontId="131" fillId="0" borderId="30" xfId="0" applyFont="1" applyBorder="1" applyAlignment="1">
      <alignment horizontal="center" vertical="top" wrapText="1"/>
    </xf>
    <xf numFmtId="0" fontId="131" fillId="0" borderId="31" xfId="0" applyFont="1" applyBorder="1" applyAlignment="1">
      <alignment horizontal="center" vertical="top" wrapText="1"/>
    </xf>
    <xf numFmtId="0" fontId="131" fillId="0" borderId="32" xfId="0" applyFont="1" applyBorder="1" applyAlignment="1">
      <alignment horizontal="center" vertical="top" wrapText="1"/>
    </xf>
    <xf numFmtId="0" fontId="107" fillId="0" borderId="30" xfId="0" applyFont="1" applyBorder="1" applyAlignment="1">
      <alignment horizontal="left" wrapText="1"/>
    </xf>
    <xf numFmtId="0" fontId="107" fillId="0" borderId="31" xfId="0" applyFont="1" applyBorder="1" applyAlignment="1">
      <alignment horizontal="left" wrapText="1"/>
    </xf>
    <xf numFmtId="0" fontId="107" fillId="0" borderId="32" xfId="0" applyFont="1" applyBorder="1" applyAlignment="1">
      <alignment horizontal="left" wrapText="1"/>
    </xf>
    <xf numFmtId="0" fontId="131" fillId="0" borderId="35" xfId="0" applyFont="1" applyBorder="1" applyAlignment="1">
      <alignment horizontal="justify" vertical="top" wrapText="1"/>
    </xf>
    <xf numFmtId="0" fontId="131" fillId="0" borderId="23" xfId="0" applyFont="1" applyBorder="1" applyAlignment="1">
      <alignment horizontal="justify" vertical="top" wrapText="1"/>
    </xf>
    <xf numFmtId="0" fontId="131" fillId="0" borderId="34" xfId="0" applyFont="1" applyBorder="1" applyAlignment="1">
      <alignment horizontal="justify" vertical="top" wrapText="1"/>
    </xf>
    <xf numFmtId="0" fontId="131" fillId="0" borderId="16" xfId="0" applyFont="1" applyBorder="1" applyAlignment="1">
      <alignment horizontal="justify" vertical="top" wrapText="1"/>
    </xf>
    <xf numFmtId="0" fontId="131" fillId="0" borderId="19" xfId="0" applyFont="1" applyBorder="1" applyAlignment="1">
      <alignment horizontal="justify" vertical="top" wrapText="1"/>
    </xf>
    <xf numFmtId="0" fontId="166" fillId="0" borderId="16" xfId="0" applyFont="1" applyBorder="1" applyAlignment="1">
      <alignment horizontal="left" vertical="top" wrapText="1"/>
    </xf>
    <xf numFmtId="0" fontId="166" fillId="0" borderId="0" xfId="0" applyFont="1" applyAlignment="1">
      <alignment horizontal="left" vertical="top" wrapText="1"/>
    </xf>
    <xf numFmtId="0" fontId="166" fillId="0" borderId="19" xfId="0" applyFont="1" applyBorder="1" applyAlignment="1">
      <alignment horizontal="left" vertical="top" wrapText="1"/>
    </xf>
    <xf numFmtId="0" fontId="131" fillId="0" borderId="16" xfId="0" quotePrefix="1" applyFont="1" applyBorder="1" applyAlignment="1">
      <alignment horizontal="left" vertical="top" wrapText="1"/>
    </xf>
    <xf numFmtId="0" fontId="167" fillId="0" borderId="33" xfId="0" applyFont="1" applyBorder="1" applyAlignment="1">
      <alignment horizontal="left" vertical="top" wrapText="1"/>
    </xf>
    <xf numFmtId="0" fontId="107" fillId="0" borderId="17" xfId="0" applyFont="1" applyBorder="1" applyAlignment="1">
      <alignment horizontal="left" vertical="top" wrapText="1"/>
    </xf>
    <xf numFmtId="0" fontId="107" fillId="0" borderId="33" xfId="0" applyFont="1" applyBorder="1" applyAlignment="1">
      <alignment horizontal="left" vertical="top" wrapText="1"/>
    </xf>
    <xf numFmtId="0" fontId="107" fillId="0" borderId="20" xfId="0" applyFont="1" applyBorder="1" applyAlignment="1">
      <alignment horizontal="left" vertical="top" wrapText="1"/>
    </xf>
    <xf numFmtId="0" fontId="131" fillId="0" borderId="16" xfId="0" applyFont="1" applyBorder="1" applyAlignment="1">
      <alignment horizontal="left" vertical="top" wrapText="1" indent="2"/>
    </xf>
    <xf numFmtId="0" fontId="131" fillId="0" borderId="0" xfId="0" applyFont="1" applyAlignment="1">
      <alignment horizontal="left" vertical="top" wrapText="1" indent="2"/>
    </xf>
    <xf numFmtId="0" fontId="107" fillId="15" borderId="16" xfId="0" applyFont="1" applyFill="1" applyBorder="1" applyAlignment="1">
      <alignment horizontal="left" vertical="top" wrapText="1"/>
    </xf>
    <xf numFmtId="0" fontId="107" fillId="15" borderId="0" xfId="0" applyFont="1" applyFill="1" applyAlignment="1">
      <alignment horizontal="left" vertical="top" wrapText="1"/>
    </xf>
    <xf numFmtId="0" fontId="107" fillId="15" borderId="19" xfId="0" applyFont="1" applyFill="1" applyBorder="1" applyAlignment="1">
      <alignment horizontal="left" vertical="top" wrapText="1"/>
    </xf>
    <xf numFmtId="0" fontId="107" fillId="15" borderId="33" xfId="0" applyFont="1" applyFill="1" applyBorder="1" applyAlignment="1">
      <alignment horizontal="left"/>
    </xf>
    <xf numFmtId="0" fontId="107" fillId="15" borderId="33" xfId="0" applyFont="1" applyFill="1" applyBorder="1" applyAlignment="1">
      <alignment horizontal="left" vertical="top" wrapText="1"/>
    </xf>
    <xf numFmtId="0" fontId="133" fillId="15" borderId="35" xfId="0" applyFont="1" applyFill="1" applyBorder="1" applyAlignment="1">
      <alignment horizontal="center" vertical="center" wrapText="1"/>
    </xf>
    <xf numFmtId="0" fontId="133" fillId="15" borderId="34" xfId="0" applyFont="1" applyFill="1" applyBorder="1" applyAlignment="1">
      <alignment horizontal="center" vertical="center" wrapText="1"/>
    </xf>
    <xf numFmtId="0" fontId="131" fillId="15" borderId="0" xfId="0" applyFont="1" applyFill="1" applyAlignment="1">
      <alignment horizontal="left" vertical="top" wrapText="1"/>
    </xf>
    <xf numFmtId="0" fontId="131" fillId="15" borderId="19" xfId="0" applyFont="1" applyFill="1" applyBorder="1" applyAlignment="1">
      <alignment horizontal="left" vertical="top" wrapText="1"/>
    </xf>
    <xf numFmtId="0" fontId="131" fillId="15" borderId="33" xfId="0" applyFont="1" applyFill="1" applyBorder="1" applyAlignment="1">
      <alignment horizontal="left" vertical="top" wrapText="1"/>
    </xf>
    <xf numFmtId="0" fontId="131" fillId="15" borderId="20" xfId="0" applyFont="1" applyFill="1" applyBorder="1" applyAlignment="1">
      <alignment horizontal="left" vertical="top" wrapText="1"/>
    </xf>
    <xf numFmtId="0" fontId="107" fillId="0" borderId="27" xfId="0" applyFont="1" applyBorder="1" applyAlignment="1">
      <alignment horizontal="left" vertical="center" wrapText="1"/>
    </xf>
    <xf numFmtId="0" fontId="107" fillId="15" borderId="33" xfId="0" applyFont="1" applyFill="1" applyBorder="1" applyAlignment="1">
      <alignment horizontal="center" vertical="top" wrapText="1"/>
    </xf>
    <xf numFmtId="0" fontId="131" fillId="0" borderId="0" xfId="0" applyFont="1" applyAlignment="1">
      <alignment horizontal="left"/>
    </xf>
    <xf numFmtId="0" fontId="131" fillId="0" borderId="0" xfId="0" applyFont="1" applyAlignment="1">
      <alignment horizontal="center"/>
    </xf>
    <xf numFmtId="0" fontId="123" fillId="22" borderId="35" xfId="0" applyFont="1" applyFill="1" applyBorder="1" applyAlignment="1">
      <alignment horizontal="center"/>
    </xf>
    <xf numFmtId="0" fontId="123" fillId="22" borderId="23" xfId="0" applyFont="1" applyFill="1" applyBorder="1" applyAlignment="1">
      <alignment horizontal="center"/>
    </xf>
    <xf numFmtId="0" fontId="123" fillId="22" borderId="34" xfId="0" applyFont="1" applyFill="1" applyBorder="1" applyAlignment="1">
      <alignment horizontal="center"/>
    </xf>
    <xf numFmtId="0" fontId="133" fillId="22" borderId="16" xfId="0" applyFont="1" applyFill="1" applyBorder="1" applyAlignment="1">
      <alignment horizontal="center"/>
    </xf>
    <xf numFmtId="0" fontId="133" fillId="22" borderId="0" xfId="0" applyFont="1" applyFill="1" applyAlignment="1">
      <alignment horizontal="center"/>
    </xf>
    <xf numFmtId="0" fontId="133" fillId="22" borderId="19" xfId="0" applyFont="1" applyFill="1" applyBorder="1" applyAlignment="1">
      <alignment horizontal="center"/>
    </xf>
    <xf numFmtId="0" fontId="133" fillId="0" borderId="30" xfId="0" applyFont="1" applyBorder="1" applyAlignment="1">
      <alignment horizontal="center" vertical="center" wrapText="1"/>
    </xf>
    <xf numFmtId="0" fontId="133" fillId="0" borderId="31" xfId="0" applyFont="1" applyBorder="1" applyAlignment="1">
      <alignment horizontal="center" vertical="center" wrapText="1"/>
    </xf>
    <xf numFmtId="0" fontId="133" fillId="0" borderId="32" xfId="0" applyFont="1" applyBorder="1" applyAlignment="1">
      <alignment horizontal="center" vertical="center" wrapText="1"/>
    </xf>
    <xf numFmtId="0" fontId="107" fillId="0" borderId="0" xfId="0" applyFont="1" applyAlignment="1">
      <alignment horizontal="left"/>
    </xf>
    <xf numFmtId="0" fontId="107" fillId="15" borderId="16" xfId="0" applyFont="1" applyFill="1" applyBorder="1" applyAlignment="1">
      <alignment horizontal="left"/>
    </xf>
    <xf numFmtId="0" fontId="107" fillId="15" borderId="0" xfId="0" applyFont="1" applyFill="1" applyAlignment="1">
      <alignment horizontal="left"/>
    </xf>
    <xf numFmtId="0" fontId="107" fillId="15" borderId="19" xfId="0" applyFont="1" applyFill="1" applyBorder="1" applyAlignment="1">
      <alignment horizontal="left"/>
    </xf>
    <xf numFmtId="0" fontId="22" fillId="0" borderId="19" xfId="0" applyFont="1" applyBorder="1" applyAlignment="1">
      <alignment horizontal="left" vertical="top" wrapText="1"/>
    </xf>
    <xf numFmtId="0" fontId="34" fillId="22" borderId="58" xfId="0" applyFont="1" applyFill="1" applyBorder="1" applyAlignment="1">
      <alignment horizontal="center" vertical="center" wrapText="1"/>
    </xf>
    <xf numFmtId="0" fontId="34" fillId="22" borderId="54" xfId="0" applyFont="1" applyFill="1" applyBorder="1" applyAlignment="1">
      <alignment horizontal="center" vertical="center" wrapText="1"/>
    </xf>
    <xf numFmtId="0" fontId="34" fillId="22" borderId="53" xfId="0" applyFont="1" applyFill="1" applyBorder="1" applyAlignment="1">
      <alignment horizontal="center" vertical="center" wrapText="1"/>
    </xf>
    <xf numFmtId="0" fontId="28" fillId="0" borderId="18" xfId="0" applyFont="1" applyBorder="1" applyAlignment="1">
      <alignment horizontal="left" vertical="center" wrapText="1"/>
    </xf>
    <xf numFmtId="0" fontId="18" fillId="0" borderId="18" xfId="0" applyFont="1" applyBorder="1" applyAlignment="1">
      <alignment horizontal="left" indent="1"/>
    </xf>
    <xf numFmtId="0" fontId="22" fillId="0" borderId="0" xfId="0" applyFont="1" applyAlignment="1">
      <alignment horizontal="justify" vertical="top" wrapText="1"/>
    </xf>
    <xf numFmtId="0" fontId="22" fillId="0" borderId="19" xfId="0" applyFont="1" applyBorder="1" applyAlignment="1">
      <alignment horizontal="justify" vertical="top" wrapText="1"/>
    </xf>
    <xf numFmtId="0" fontId="28" fillId="0" borderId="30" xfId="0" applyFont="1" applyBorder="1" applyAlignment="1">
      <alignment horizontal="left" vertical="center" wrapText="1"/>
    </xf>
    <xf numFmtId="0" fontId="28" fillId="0" borderId="31" xfId="0" applyFont="1" applyBorder="1" applyAlignment="1">
      <alignment horizontal="left" vertical="center" wrapText="1"/>
    </xf>
    <xf numFmtId="0" fontId="28" fillId="0" borderId="32" xfId="0" applyFont="1" applyBorder="1" applyAlignment="1">
      <alignment horizontal="left" vertical="center" wrapText="1"/>
    </xf>
    <xf numFmtId="0" fontId="22" fillId="0" borderId="23" xfId="0" applyFont="1" applyBorder="1" applyAlignment="1">
      <alignment horizontal="justify" wrapText="1"/>
    </xf>
    <xf numFmtId="0" fontId="22" fillId="0" borderId="34" xfId="0" applyFont="1" applyBorder="1" applyAlignment="1">
      <alignment horizontal="justify" wrapText="1"/>
    </xf>
    <xf numFmtId="0" fontId="34" fillId="0" borderId="0" xfId="0" applyFont="1" applyAlignment="1">
      <alignment horizontal="left" wrapText="1"/>
    </xf>
    <xf numFmtId="0" fontId="12" fillId="0" borderId="31" xfId="0" applyFont="1" applyBorder="1" applyAlignment="1">
      <alignment horizontal="center" vertical="center" wrapText="1"/>
    </xf>
    <xf numFmtId="0" fontId="21" fillId="0" borderId="0" xfId="0" applyFont="1" applyAlignment="1">
      <alignment horizontal="right" vertical="center" wrapText="1"/>
    </xf>
    <xf numFmtId="9" fontId="21" fillId="0" borderId="0" xfId="15" applyFont="1" applyBorder="1" applyAlignment="1">
      <alignment horizontal="right" vertical="center" wrapText="1"/>
    </xf>
    <xf numFmtId="0" fontId="0" fillId="0" borderId="30" xfId="0" applyBorder="1" applyAlignment="1">
      <alignment horizontal="justify" vertical="top" wrapText="1"/>
    </xf>
    <xf numFmtId="0" fontId="0" fillId="0" borderId="31" xfId="0" applyBorder="1" applyAlignment="1">
      <alignment horizontal="justify" vertical="top" wrapText="1"/>
    </xf>
    <xf numFmtId="0" fontId="0" fillId="0" borderId="32" xfId="0" applyBorder="1" applyAlignment="1">
      <alignment horizontal="justify" vertical="top" wrapText="1"/>
    </xf>
    <xf numFmtId="0" fontId="21" fillId="0" borderId="18" xfId="0" applyFont="1" applyBorder="1" applyAlignment="1">
      <alignment horizontal="center" vertical="center" wrapText="1"/>
    </xf>
    <xf numFmtId="0" fontId="112" fillId="0" borderId="0" xfId="0" applyFont="1" applyAlignment="1">
      <alignment horizontal="left" vertical="center" wrapText="1"/>
    </xf>
    <xf numFmtId="0" fontId="14" fillId="0" borderId="0" xfId="0" applyFont="1" applyAlignment="1">
      <alignment horizontal="left" wrapText="1"/>
    </xf>
    <xf numFmtId="0" fontId="14" fillId="2" borderId="0" xfId="0" applyFont="1" applyFill="1" applyAlignment="1">
      <alignment horizontal="left" wrapText="1"/>
    </xf>
    <xf numFmtId="0" fontId="35" fillId="2" borderId="0" xfId="0" applyFont="1" applyFill="1" applyAlignment="1">
      <alignment horizontal="left" wrapText="1"/>
    </xf>
    <xf numFmtId="0" fontId="19" fillId="2" borderId="0" xfId="0" applyFont="1" applyFill="1" applyAlignment="1">
      <alignment horizontal="left" wrapText="1"/>
    </xf>
    <xf numFmtId="0" fontId="13" fillId="2" borderId="0" xfId="0" applyFont="1" applyFill="1" applyAlignment="1">
      <alignment horizontal="left" wrapText="1"/>
    </xf>
    <xf numFmtId="0" fontId="14" fillId="0" borderId="0" xfId="0" applyFont="1" applyAlignment="1">
      <alignment horizontal="left" vertical="top" wrapText="1"/>
    </xf>
    <xf numFmtId="0" fontId="14" fillId="0" borderId="28" xfId="0" applyFont="1" applyBorder="1" applyAlignment="1">
      <alignment horizontal="left" vertical="center" wrapText="1"/>
    </xf>
    <xf numFmtId="0" fontId="14" fillId="0" borderId="28" xfId="0" applyFont="1" applyBorder="1" applyAlignment="1">
      <alignment horizontal="left" vertical="center" wrapText="1" indent="1"/>
    </xf>
    <xf numFmtId="0" fontId="18" fillId="0" borderId="28" xfId="0" applyFont="1" applyBorder="1" applyAlignment="1">
      <alignment horizontal="left" wrapText="1" indent="1"/>
    </xf>
    <xf numFmtId="0" fontId="64" fillId="0" borderId="0" xfId="0" applyFont="1" applyAlignment="1">
      <alignment horizontal="justify" vertical="top" wrapText="1"/>
    </xf>
    <xf numFmtId="0" fontId="67" fillId="0" borderId="0" xfId="0" applyFont="1" applyAlignment="1">
      <alignment wrapText="1"/>
    </xf>
    <xf numFmtId="0" fontId="37" fillId="0" borderId="0" xfId="0" applyFont="1" applyAlignment="1">
      <alignment horizontal="justify" vertical="top" wrapText="1"/>
    </xf>
    <xf numFmtId="0" fontId="37" fillId="0" borderId="0" xfId="0" applyFont="1" applyAlignment="1">
      <alignment wrapText="1"/>
    </xf>
    <xf numFmtId="0" fontId="69" fillId="0" borderId="0" xfId="0" applyFont="1" applyAlignment="1">
      <alignment wrapText="1"/>
    </xf>
    <xf numFmtId="0" fontId="67" fillId="0" borderId="0" xfId="0" applyFont="1" applyAlignment="1">
      <alignment horizontal="center" wrapText="1"/>
    </xf>
    <xf numFmtId="0" fontId="37" fillId="0" borderId="0" xfId="0" applyFont="1" applyAlignment="1">
      <alignment horizontal="center" wrapText="1"/>
    </xf>
    <xf numFmtId="0" fontId="64" fillId="0" borderId="0" xfId="0" applyFont="1" applyAlignment="1">
      <alignment horizontal="justify" vertical="center" wrapText="1"/>
    </xf>
    <xf numFmtId="0" fontId="58" fillId="0" borderId="0" xfId="0" applyFont="1" applyAlignment="1">
      <alignment horizontal="justify" vertical="top" wrapText="1"/>
    </xf>
    <xf numFmtId="0" fontId="38" fillId="0" borderId="0" xfId="0" applyFont="1" applyAlignment="1">
      <alignment horizontal="left" vertical="top" wrapText="1"/>
    </xf>
    <xf numFmtId="0" fontId="63" fillId="0" borderId="0" xfId="0" applyFont="1" applyAlignment="1">
      <alignment horizontal="justify" vertical="top" wrapText="1"/>
    </xf>
    <xf numFmtId="0" fontId="76" fillId="0" borderId="0" xfId="0" applyFont="1" applyAlignment="1">
      <alignment horizontal="left" vertical="top" wrapText="1"/>
    </xf>
    <xf numFmtId="0" fontId="38" fillId="0" borderId="0" xfId="0" applyFont="1" applyAlignment="1">
      <alignment horizontal="justify" vertical="top" wrapText="1"/>
    </xf>
    <xf numFmtId="0" fontId="65" fillId="0" borderId="0" xfId="0" applyFont="1" applyAlignment="1">
      <alignment horizontal="left" vertical="top" wrapText="1"/>
    </xf>
    <xf numFmtId="0" fontId="57" fillId="0" borderId="0" xfId="0" applyFont="1" applyAlignment="1">
      <alignment horizontal="left" vertical="top" wrapText="1"/>
    </xf>
    <xf numFmtId="0" fontId="27" fillId="0" borderId="0" xfId="0" applyFont="1" applyAlignment="1">
      <alignment horizontal="justify" vertical="center"/>
    </xf>
    <xf numFmtId="0" fontId="37" fillId="0" borderId="0" xfId="0" applyFont="1" applyAlignment="1">
      <alignment horizontal="justify" vertical="center" wrapText="1"/>
    </xf>
    <xf numFmtId="0" fontId="76" fillId="0" borderId="0" xfId="0" applyFont="1" applyAlignment="1">
      <alignment horizontal="left" vertical="center" wrapText="1"/>
    </xf>
    <xf numFmtId="0" fontId="37" fillId="0" borderId="0" xfId="0" applyFont="1" applyAlignment="1">
      <alignment horizontal="left" wrapText="1"/>
    </xf>
    <xf numFmtId="0" fontId="37" fillId="0" borderId="19" xfId="0" applyFont="1" applyBorder="1" applyAlignment="1">
      <alignment horizontal="left" vertical="top" wrapText="1"/>
    </xf>
    <xf numFmtId="0" fontId="37" fillId="0" borderId="16" xfId="0" applyFont="1" applyBorder="1" applyAlignment="1">
      <alignment horizontal="center" vertical="top" wrapText="1"/>
    </xf>
    <xf numFmtId="0" fontId="37" fillId="0" borderId="0" xfId="0" applyFont="1" applyAlignment="1">
      <alignment horizontal="center" vertical="top" wrapText="1"/>
    </xf>
    <xf numFmtId="0" fontId="37" fillId="0" borderId="19" xfId="0" applyFont="1" applyBorder="1" applyAlignment="1">
      <alignment horizontal="center" vertical="top" wrapText="1"/>
    </xf>
    <xf numFmtId="0" fontId="67" fillId="0" borderId="30" xfId="0" applyFont="1" applyBorder="1" applyAlignment="1">
      <alignment horizontal="center" wrapText="1"/>
    </xf>
    <xf numFmtId="0" fontId="67" fillId="0" borderId="31" xfId="0" applyFont="1" applyBorder="1" applyAlignment="1">
      <alignment horizontal="center" wrapText="1"/>
    </xf>
    <xf numFmtId="0" fontId="67" fillId="0" borderId="32" xfId="0" applyFont="1" applyBorder="1" applyAlignment="1">
      <alignment horizontal="center" wrapText="1"/>
    </xf>
    <xf numFmtId="0" fontId="45" fillId="0" borderId="30" xfId="0" applyFont="1" applyBorder="1" applyAlignment="1">
      <alignment horizontal="center" vertical="top" wrapText="1"/>
    </xf>
    <xf numFmtId="0" fontId="45" fillId="0" borderId="32" xfId="0" applyFont="1" applyBorder="1" applyAlignment="1">
      <alignment horizontal="center" vertical="top" wrapText="1"/>
    </xf>
    <xf numFmtId="0" fontId="37" fillId="0" borderId="30" xfId="0" applyFont="1" applyBorder="1" applyAlignment="1">
      <alignment horizontal="center" vertical="top" wrapText="1"/>
    </xf>
    <xf numFmtId="0" fontId="37" fillId="0" borderId="31" xfId="0" applyFont="1" applyBorder="1" applyAlignment="1">
      <alignment horizontal="center" vertical="top" wrapText="1"/>
    </xf>
    <xf numFmtId="0" fontId="37" fillId="0" borderId="32" xfId="0" applyFont="1" applyBorder="1" applyAlignment="1">
      <alignment horizontal="center" vertical="top" wrapText="1"/>
    </xf>
    <xf numFmtId="0" fontId="67" fillId="0" borderId="42" xfId="0" applyFont="1" applyBorder="1" applyAlignment="1">
      <alignment horizontal="left" vertical="top" wrapText="1"/>
    </xf>
    <xf numFmtId="0" fontId="37" fillId="2" borderId="35" xfId="0" applyFont="1" applyFill="1" applyBorder="1" applyAlignment="1">
      <alignment horizontal="left" vertical="top" wrapText="1"/>
    </xf>
    <xf numFmtId="0" fontId="37" fillId="2" borderId="23" xfId="0" applyFont="1" applyFill="1" applyBorder="1" applyAlignment="1">
      <alignment horizontal="left" vertical="top" wrapText="1"/>
    </xf>
    <xf numFmtId="0" fontId="37" fillId="2" borderId="34" xfId="0" applyFont="1" applyFill="1" applyBorder="1" applyAlignment="1">
      <alignment horizontal="left" vertical="top" wrapText="1"/>
    </xf>
    <xf numFmtId="0" fontId="37" fillId="0" borderId="35" xfId="0" applyFont="1" applyBorder="1" applyAlignment="1">
      <alignment horizontal="left" vertical="top" wrapText="1"/>
    </xf>
    <xf numFmtId="0" fontId="37" fillId="0" borderId="23" xfId="0" applyFont="1" applyBorder="1" applyAlignment="1">
      <alignment horizontal="left" vertical="top" wrapText="1"/>
    </xf>
    <xf numFmtId="0" fontId="37" fillId="0" borderId="34" xfId="0" applyFont="1" applyBorder="1" applyAlignment="1">
      <alignment horizontal="left" vertical="top" wrapText="1"/>
    </xf>
    <xf numFmtId="0" fontId="37" fillId="0" borderId="30" xfId="0" applyFont="1" applyBorder="1" applyAlignment="1">
      <alignment horizontal="left" vertical="top" wrapText="1"/>
    </xf>
    <xf numFmtId="0" fontId="37" fillId="0" borderId="31" xfId="0" applyFont="1" applyBorder="1" applyAlignment="1">
      <alignment horizontal="left" vertical="top" wrapText="1"/>
    </xf>
    <xf numFmtId="0" fontId="37" fillId="0" borderId="32" xfId="0" applyFont="1" applyBorder="1" applyAlignment="1">
      <alignment horizontal="left" vertical="top" wrapText="1"/>
    </xf>
    <xf numFmtId="0" fontId="53" fillId="22" borderId="58" xfId="0" applyFont="1" applyFill="1" applyBorder="1" applyAlignment="1">
      <alignment horizontal="center" vertical="top" wrapText="1"/>
    </xf>
    <xf numFmtId="0" fontId="53" fillId="22" borderId="54" xfId="0" applyFont="1" applyFill="1" applyBorder="1" applyAlignment="1">
      <alignment horizontal="center" vertical="top" wrapText="1"/>
    </xf>
    <xf numFmtId="0" fontId="53" fillId="22" borderId="53" xfId="0" applyFont="1" applyFill="1" applyBorder="1" applyAlignment="1">
      <alignment horizontal="center" vertical="top" wrapText="1"/>
    </xf>
    <xf numFmtId="0" fontId="37" fillId="2" borderId="17" xfId="0" applyFont="1" applyFill="1" applyBorder="1" applyAlignment="1">
      <alignment horizontal="left" vertical="top" wrapText="1"/>
    </xf>
    <xf numFmtId="0" fontId="37" fillId="2" borderId="33" xfId="0" applyFont="1" applyFill="1" applyBorder="1" applyAlignment="1">
      <alignment horizontal="left" vertical="top" wrapText="1"/>
    </xf>
    <xf numFmtId="0" fontId="37" fillId="2" borderId="20" xfId="0" applyFont="1" applyFill="1" applyBorder="1" applyAlignment="1">
      <alignment horizontal="left" vertical="top" wrapText="1"/>
    </xf>
    <xf numFmtId="0" fontId="58" fillId="0" borderId="0" xfId="0" applyFont="1" applyAlignment="1">
      <alignment horizontal="center" vertical="top" wrapText="1"/>
    </xf>
    <xf numFmtId="0" fontId="58" fillId="0" borderId="0" xfId="13" applyFont="1" applyAlignment="1">
      <alignment horizontal="left" vertical="top" wrapText="1"/>
    </xf>
    <xf numFmtId="0" fontId="67" fillId="0" borderId="0" xfId="13" applyFont="1" applyAlignment="1">
      <alignment horizontal="justify" vertical="top" wrapText="1"/>
    </xf>
    <xf numFmtId="0" fontId="67" fillId="0" borderId="0" xfId="13" applyFont="1" applyAlignment="1">
      <alignment horizontal="left" vertical="top" wrapText="1"/>
    </xf>
    <xf numFmtId="0" fontId="163" fillId="0" borderId="0" xfId="13" applyFont="1" applyAlignment="1">
      <alignment horizontal="left" vertical="top" wrapText="1"/>
    </xf>
    <xf numFmtId="0" fontId="157" fillId="0" borderId="0" xfId="13" applyFont="1" applyAlignment="1">
      <alignment horizontal="justify" vertical="top" wrapText="1"/>
    </xf>
    <xf numFmtId="0" fontId="157" fillId="0" borderId="18" xfId="13" applyFont="1" applyBorder="1" applyAlignment="1">
      <alignment horizontal="left" vertical="top" wrapText="1"/>
    </xf>
    <xf numFmtId="0" fontId="157" fillId="0" borderId="32" xfId="13" applyFont="1" applyBorder="1" applyAlignment="1">
      <alignment horizontal="left" vertical="top" wrapText="1"/>
    </xf>
    <xf numFmtId="0" fontId="157" fillId="0" borderId="30" xfId="13" applyFont="1" applyBorder="1" applyAlignment="1">
      <alignment horizontal="justify" vertical="top" wrapText="1"/>
    </xf>
    <xf numFmtId="0" fontId="157" fillId="0" borderId="32" xfId="13" applyFont="1" applyBorder="1" applyAlignment="1">
      <alignment horizontal="justify" vertical="top" wrapText="1"/>
    </xf>
    <xf numFmtId="0" fontId="157" fillId="0" borderId="31" xfId="13" applyFont="1" applyBorder="1" applyAlignment="1">
      <alignment horizontal="justify" vertical="top" wrapText="1"/>
    </xf>
    <xf numFmtId="0" fontId="163" fillId="0" borderId="16" xfId="13" applyFont="1" applyBorder="1" applyAlignment="1">
      <alignment horizontal="left" vertical="top" wrapText="1"/>
    </xf>
    <xf numFmtId="0" fontId="163" fillId="0" borderId="30" xfId="13" applyFont="1" applyBorder="1" applyAlignment="1">
      <alignment horizontal="center" vertical="top" wrapText="1"/>
    </xf>
    <xf numFmtId="0" fontId="163" fillId="0" borderId="32" xfId="13" applyFont="1" applyBorder="1" applyAlignment="1">
      <alignment horizontal="center" vertical="top" wrapText="1"/>
    </xf>
    <xf numFmtId="0" fontId="163" fillId="0" borderId="30" xfId="13" applyFont="1" applyBorder="1" applyAlignment="1">
      <alignment horizontal="justify" vertical="top" wrapText="1"/>
    </xf>
    <xf numFmtId="0" fontId="163" fillId="0" borderId="32" xfId="13" applyFont="1" applyBorder="1" applyAlignment="1">
      <alignment horizontal="justify" vertical="top" wrapText="1"/>
    </xf>
    <xf numFmtId="0" fontId="163" fillId="0" borderId="31" xfId="13" applyFont="1" applyBorder="1" applyAlignment="1">
      <alignment horizontal="justify" vertical="top" wrapText="1"/>
    </xf>
    <xf numFmtId="0" fontId="136" fillId="0" borderId="0" xfId="13" applyFont="1" applyAlignment="1">
      <alignment horizontal="justify" vertical="top" wrapText="1"/>
    </xf>
    <xf numFmtId="0" fontId="163" fillId="0" borderId="31" xfId="13" applyFont="1" applyBorder="1" applyAlignment="1">
      <alignment horizontal="center" vertical="top" wrapText="1"/>
    </xf>
    <xf numFmtId="0" fontId="163" fillId="0" borderId="18" xfId="13" applyFont="1" applyBorder="1" applyAlignment="1">
      <alignment horizontal="left" vertical="top" wrapText="1"/>
    </xf>
    <xf numFmtId="0" fontId="157" fillId="0" borderId="0" xfId="13" applyFont="1" applyAlignment="1">
      <alignment horizontal="left" vertical="center" wrapText="1"/>
    </xf>
    <xf numFmtId="0" fontId="163" fillId="0" borderId="0" xfId="13" applyFont="1" applyAlignment="1">
      <alignment horizontal="justify" vertical="center" wrapText="1"/>
    </xf>
    <xf numFmtId="0" fontId="163" fillId="0" borderId="0" xfId="13" applyFont="1" applyAlignment="1">
      <alignment horizontal="justify" vertical="top" wrapText="1"/>
    </xf>
    <xf numFmtId="0" fontId="157" fillId="0" borderId="0" xfId="13" applyFont="1" applyAlignment="1">
      <alignment horizontal="left" wrapText="1"/>
    </xf>
    <xf numFmtId="0" fontId="163" fillId="0" borderId="0" xfId="13" applyFont="1" applyAlignment="1">
      <alignment horizontal="left" vertical="center" wrapText="1"/>
    </xf>
    <xf numFmtId="0" fontId="157" fillId="0" borderId="0" xfId="13" applyFont="1" applyAlignment="1">
      <alignment horizontal="left" vertical="top" wrapText="1"/>
    </xf>
    <xf numFmtId="0" fontId="157" fillId="0" borderId="0" xfId="13" applyFont="1" applyAlignment="1">
      <alignment horizontal="left"/>
    </xf>
    <xf numFmtId="0" fontId="157" fillId="0" borderId="35" xfId="13" applyFont="1" applyBorder="1" applyAlignment="1">
      <alignment horizontal="left" vertical="top" wrapText="1"/>
    </xf>
    <xf numFmtId="0" fontId="157" fillId="0" borderId="23" xfId="13" applyFont="1" applyBorder="1" applyAlignment="1">
      <alignment horizontal="left" vertical="top" wrapText="1"/>
    </xf>
    <xf numFmtId="0" fontId="157" fillId="0" borderId="16" xfId="13" applyFont="1" applyBorder="1" applyAlignment="1">
      <alignment horizontal="left" vertical="top" wrapText="1"/>
    </xf>
    <xf numFmtId="0" fontId="157" fillId="0" borderId="17" xfId="13" applyFont="1" applyBorder="1" applyAlignment="1">
      <alignment horizontal="left" vertical="top" wrapText="1"/>
    </xf>
    <xf numFmtId="0" fontId="157" fillId="0" borderId="33" xfId="13" applyFont="1" applyBorder="1" applyAlignment="1">
      <alignment horizontal="left" vertical="top" wrapText="1"/>
    </xf>
    <xf numFmtId="0" fontId="157" fillId="0" borderId="27" xfId="13" applyFont="1" applyBorder="1" applyAlignment="1">
      <alignment horizontal="center" vertical="top" wrapText="1"/>
    </xf>
    <xf numFmtId="0" fontId="157" fillId="0" borderId="22" xfId="13" applyFont="1" applyBorder="1" applyAlignment="1">
      <alignment horizontal="center" vertical="top" wrapText="1"/>
    </xf>
    <xf numFmtId="0" fontId="157" fillId="0" borderId="28" xfId="13" applyFont="1" applyBorder="1" applyAlignment="1">
      <alignment horizontal="center" vertical="top" wrapText="1"/>
    </xf>
    <xf numFmtId="0" fontId="157" fillId="0" borderId="34" xfId="13" applyFont="1" applyBorder="1" applyAlignment="1">
      <alignment horizontal="left" vertical="top" wrapText="1"/>
    </xf>
    <xf numFmtId="0" fontId="157" fillId="0" borderId="19" xfId="13" applyFont="1" applyBorder="1" applyAlignment="1">
      <alignment horizontal="left" vertical="top" wrapText="1"/>
    </xf>
    <xf numFmtId="0" fontId="157" fillId="0" borderId="20" xfId="13" applyFont="1" applyBorder="1" applyAlignment="1">
      <alignment horizontal="left" vertical="top" wrapText="1"/>
    </xf>
    <xf numFmtId="0" fontId="221" fillId="0" borderId="0" xfId="5" applyFont="1" applyBorder="1" applyAlignment="1" applyProtection="1">
      <alignment horizontal="left" vertical="top" wrapText="1"/>
    </xf>
    <xf numFmtId="0" fontId="157" fillId="0" borderId="35" xfId="13" applyFont="1" applyBorder="1" applyAlignment="1">
      <alignment horizontal="left" vertical="center" wrapText="1"/>
    </xf>
    <xf numFmtId="0" fontId="157" fillId="0" borderId="23" xfId="13" applyFont="1" applyBorder="1" applyAlignment="1">
      <alignment horizontal="left" vertical="center" wrapText="1"/>
    </xf>
    <xf numFmtId="0" fontId="157" fillId="0" borderId="34" xfId="13" applyFont="1" applyBorder="1" applyAlignment="1">
      <alignment horizontal="left" vertical="center" wrapText="1"/>
    </xf>
    <xf numFmtId="0" fontId="157" fillId="0" borderId="16" xfId="13" applyFont="1" applyBorder="1" applyAlignment="1">
      <alignment horizontal="left" vertical="center" wrapText="1"/>
    </xf>
    <xf numFmtId="0" fontId="157" fillId="0" borderId="19" xfId="13" applyFont="1" applyBorder="1" applyAlignment="1">
      <alignment horizontal="left" vertical="center" wrapText="1"/>
    </xf>
    <xf numFmtId="0" fontId="157" fillId="0" borderId="35" xfId="13" applyFont="1" applyBorder="1" applyAlignment="1">
      <alignment horizontal="left" vertical="center" wrapText="1" indent="2"/>
    </xf>
    <xf numFmtId="0" fontId="157" fillId="0" borderId="23" xfId="13" applyFont="1" applyBorder="1" applyAlignment="1">
      <alignment horizontal="left" vertical="center" wrapText="1" indent="2"/>
    </xf>
    <xf numFmtId="0" fontId="157" fillId="0" borderId="34" xfId="13" applyFont="1" applyBorder="1" applyAlignment="1">
      <alignment horizontal="left" vertical="center" wrapText="1" indent="2"/>
    </xf>
    <xf numFmtId="0" fontId="157" fillId="0" borderId="16" xfId="13" applyFont="1" applyBorder="1" applyAlignment="1">
      <alignment horizontal="left" vertical="center" wrapText="1" indent="2"/>
    </xf>
    <xf numFmtId="0" fontId="157" fillId="0" borderId="0" xfId="13" applyFont="1" applyAlignment="1">
      <alignment horizontal="left" vertical="center" wrapText="1" indent="2"/>
    </xf>
    <xf numFmtId="0" fontId="157" fillId="0" borderId="19" xfId="13" applyFont="1" applyBorder="1" applyAlignment="1">
      <alignment horizontal="left" vertical="center" wrapText="1" indent="2"/>
    </xf>
    <xf numFmtId="0" fontId="157" fillId="0" borderId="17" xfId="13" applyFont="1" applyBorder="1" applyAlignment="1">
      <alignment horizontal="left" vertical="center" wrapText="1" indent="2"/>
    </xf>
    <xf numFmtId="0" fontId="157" fillId="0" borderId="33" xfId="13" applyFont="1" applyBorder="1" applyAlignment="1">
      <alignment horizontal="left" vertical="center" wrapText="1" indent="2"/>
    </xf>
    <xf numFmtId="0" fontId="157" fillId="0" borderId="20" xfId="13" applyFont="1" applyBorder="1" applyAlignment="1">
      <alignment horizontal="left" vertical="center" wrapText="1" indent="2"/>
    </xf>
    <xf numFmtId="0" fontId="156" fillId="0" borderId="16" xfId="13" applyFont="1" applyBorder="1" applyAlignment="1">
      <alignment horizontal="justify" vertical="top" wrapText="1"/>
    </xf>
    <xf numFmtId="0" fontId="156" fillId="0" borderId="0" xfId="13" applyFont="1" applyAlignment="1">
      <alignment horizontal="justify" vertical="top" wrapText="1"/>
    </xf>
    <xf numFmtId="0" fontId="156" fillId="0" borderId="19" xfId="13" applyFont="1" applyBorder="1" applyAlignment="1">
      <alignment horizontal="justify" vertical="top" wrapText="1"/>
    </xf>
    <xf numFmtId="0" fontId="156" fillId="0" borderId="17" xfId="13" applyFont="1" applyBorder="1" applyAlignment="1">
      <alignment horizontal="justify" vertical="top" wrapText="1"/>
    </xf>
    <xf numFmtId="0" fontId="156" fillId="0" borderId="33" xfId="13" applyFont="1" applyBorder="1" applyAlignment="1">
      <alignment horizontal="justify" vertical="top" wrapText="1"/>
    </xf>
    <xf numFmtId="0" fontId="156" fillId="0" borderId="20" xfId="13" applyFont="1" applyBorder="1" applyAlignment="1">
      <alignment horizontal="justify" vertical="top" wrapText="1"/>
    </xf>
    <xf numFmtId="0" fontId="156" fillId="0" borderId="35" xfId="13" applyFont="1" applyBorder="1" applyAlignment="1">
      <alignment horizontal="justify" vertical="top" wrapText="1"/>
    </xf>
    <xf numFmtId="0" fontId="156" fillId="0" borderId="23" xfId="13" applyFont="1" applyBorder="1" applyAlignment="1">
      <alignment horizontal="justify" vertical="top" wrapText="1"/>
    </xf>
    <xf numFmtId="0" fontId="156" fillId="0" borderId="34" xfId="13" applyFont="1" applyBorder="1" applyAlignment="1">
      <alignment horizontal="justify" vertical="top" wrapText="1"/>
    </xf>
    <xf numFmtId="0" fontId="157" fillId="0" borderId="16" xfId="13" applyFont="1" applyBorder="1" applyAlignment="1">
      <alignment horizontal="justify" vertical="top" wrapText="1"/>
    </xf>
    <xf numFmtId="0" fontId="157" fillId="0" borderId="19" xfId="13" applyFont="1" applyBorder="1" applyAlignment="1">
      <alignment horizontal="justify" vertical="top" wrapText="1"/>
    </xf>
    <xf numFmtId="0" fontId="157" fillId="0" borderId="27" xfId="13" applyFont="1" applyBorder="1" applyAlignment="1">
      <alignment horizontal="left" vertical="top" wrapText="1"/>
    </xf>
    <xf numFmtId="0" fontId="163" fillId="0" borderId="33" xfId="13" applyFont="1" applyBorder="1" applyAlignment="1">
      <alignment horizontal="center" vertical="top" wrapText="1"/>
    </xf>
    <xf numFmtId="0" fontId="14" fillId="22" borderId="18" xfId="13" applyFont="1" applyFill="1" applyBorder="1" applyAlignment="1">
      <alignment horizontal="center" vertical="center" wrapText="1"/>
    </xf>
    <xf numFmtId="0" fontId="14" fillId="0" borderId="27" xfId="13" applyFont="1" applyBorder="1" applyAlignment="1">
      <alignment horizontal="left" vertical="center" wrapText="1"/>
    </xf>
    <xf numFmtId="0" fontId="14" fillId="0" borderId="18" xfId="13" applyFont="1" applyBorder="1" applyAlignment="1">
      <alignment horizontal="left" vertical="center" wrapText="1" indent="1"/>
    </xf>
    <xf numFmtId="0" fontId="12" fillId="0" borderId="18" xfId="13" applyBorder="1" applyAlignment="1">
      <alignment horizontal="left" wrapText="1" indent="1"/>
    </xf>
    <xf numFmtId="0" fontId="21" fillId="0" borderId="18" xfId="13" applyFont="1" applyBorder="1" applyAlignment="1">
      <alignment horizontal="left" vertical="center"/>
    </xf>
    <xf numFmtId="0" fontId="21" fillId="0" borderId="18" xfId="13" applyFont="1" applyBorder="1" applyAlignment="1">
      <alignment horizontal="left" vertical="center" indent="2"/>
    </xf>
    <xf numFmtId="0" fontId="21" fillId="0" borderId="30" xfId="13" applyFont="1" applyBorder="1" applyAlignment="1">
      <alignment horizontal="left" vertical="center" indent="2"/>
    </xf>
    <xf numFmtId="0" fontId="21" fillId="0" borderId="31" xfId="13" applyFont="1" applyBorder="1" applyAlignment="1">
      <alignment horizontal="left" vertical="center" indent="2"/>
    </xf>
    <xf numFmtId="0" fontId="21" fillId="0" borderId="32" xfId="13" applyFont="1" applyBorder="1" applyAlignment="1">
      <alignment horizontal="left" vertical="center" indent="2"/>
    </xf>
    <xf numFmtId="0" fontId="163" fillId="0" borderId="0" xfId="13" applyFont="1" applyAlignment="1">
      <alignment horizontal="left" vertical="justify" wrapText="1"/>
    </xf>
    <xf numFmtId="0" fontId="30" fillId="2" borderId="0" xfId="0" applyFont="1" applyFill="1" applyAlignment="1">
      <alignment horizontal="left" vertical="top" wrapText="1"/>
    </xf>
    <xf numFmtId="0" fontId="14" fillId="0" borderId="0" xfId="0" applyFont="1" applyAlignment="1">
      <alignment horizontal="justify" vertical="top" wrapText="1"/>
    </xf>
    <xf numFmtId="0" fontId="123" fillId="22" borderId="58" xfId="0" applyFont="1" applyFill="1" applyBorder="1" applyAlignment="1">
      <alignment horizontal="center" wrapText="1"/>
    </xf>
    <xf numFmtId="0" fontId="123" fillId="22" borderId="54" xfId="0" applyFont="1" applyFill="1" applyBorder="1" applyAlignment="1">
      <alignment horizontal="center" wrapText="1"/>
    </xf>
    <xf numFmtId="0" fontId="123" fillId="22" borderId="53" xfId="0" applyFont="1" applyFill="1" applyBorder="1" applyAlignment="1">
      <alignment horizontal="center" wrapText="1"/>
    </xf>
    <xf numFmtId="0" fontId="18" fillId="0" borderId="18" xfId="0" applyFont="1" applyBorder="1" applyAlignment="1">
      <alignment horizontal="left" wrapText="1" indent="1"/>
    </xf>
    <xf numFmtId="0" fontId="18" fillId="0" borderId="18" xfId="0" applyFont="1" applyBorder="1" applyAlignment="1">
      <alignment horizontal="left" wrapText="1"/>
    </xf>
    <xf numFmtId="0" fontId="18" fillId="0" borderId="30" xfId="0" applyFont="1" applyBorder="1" applyAlignment="1">
      <alignment horizontal="left" wrapText="1"/>
    </xf>
    <xf numFmtId="0" fontId="18" fillId="0" borderId="31" xfId="0" applyFont="1" applyBorder="1" applyAlignment="1">
      <alignment horizontal="left" wrapText="1"/>
    </xf>
    <xf numFmtId="0" fontId="18" fillId="0" borderId="32" xfId="0" applyFont="1" applyBorder="1" applyAlignment="1">
      <alignment horizontal="left" wrapText="1"/>
    </xf>
    <xf numFmtId="0" fontId="27" fillId="0" borderId="0" xfId="0" applyFont="1" applyAlignment="1">
      <alignment horizontal="left" wrapText="1"/>
    </xf>
    <xf numFmtId="0" fontId="13" fillId="0" borderId="0" xfId="0" applyFont="1" applyAlignment="1">
      <alignment horizontal="justify" vertical="top" wrapText="1"/>
    </xf>
    <xf numFmtId="0" fontId="26" fillId="22" borderId="58" xfId="0" applyFont="1" applyFill="1" applyBorder="1" applyAlignment="1">
      <alignment horizontal="center" vertical="center" wrapText="1"/>
    </xf>
    <xf numFmtId="0" fontId="26" fillId="22" borderId="54" xfId="0" applyFont="1" applyFill="1" applyBorder="1" applyAlignment="1">
      <alignment horizontal="center" vertical="center" wrapText="1"/>
    </xf>
    <xf numFmtId="0" fontId="26" fillId="22" borderId="53" xfId="0" applyFont="1" applyFill="1" applyBorder="1" applyAlignment="1">
      <alignment horizontal="center" vertical="center" wrapText="1"/>
    </xf>
    <xf numFmtId="0" fontId="14" fillId="0" borderId="17" xfId="0" applyFont="1" applyBorder="1" applyAlignment="1">
      <alignment horizontal="left" wrapText="1" indent="1"/>
    </xf>
    <xf numFmtId="0" fontId="14" fillId="0" borderId="20" xfId="0" applyFont="1" applyBorder="1" applyAlignment="1">
      <alignment horizontal="left" wrapText="1" indent="1"/>
    </xf>
    <xf numFmtId="0" fontId="44" fillId="0" borderId="17" xfId="0" applyFont="1" applyBorder="1" applyAlignment="1">
      <alignment horizontal="left" vertical="center" wrapText="1"/>
    </xf>
    <xf numFmtId="0" fontId="44" fillId="0" borderId="33" xfId="0" applyFont="1" applyBorder="1" applyAlignment="1">
      <alignment horizontal="left" vertical="center" wrapText="1"/>
    </xf>
    <xf numFmtId="0" fontId="44" fillId="0" borderId="20" xfId="0" applyFont="1" applyBorder="1" applyAlignment="1">
      <alignment horizontal="left" vertical="center" wrapText="1"/>
    </xf>
    <xf numFmtId="0" fontId="14" fillId="0" borderId="0" xfId="0" applyFont="1" applyAlignment="1">
      <alignment horizontal="center" wrapText="1"/>
    </xf>
    <xf numFmtId="0" fontId="35" fillId="0" borderId="0" xfId="13" applyFont="1" applyAlignment="1">
      <alignment horizontal="center" vertical="center"/>
    </xf>
    <xf numFmtId="0" fontId="34" fillId="0" borderId="0" xfId="13" applyFont="1" applyAlignment="1">
      <alignment horizontal="center"/>
    </xf>
    <xf numFmtId="0" fontId="28" fillId="0" borderId="0" xfId="13" applyFont="1" applyAlignment="1">
      <alignment horizontal="center"/>
    </xf>
    <xf numFmtId="0" fontId="42" fillId="0" borderId="0" xfId="13" applyFont="1" applyAlignment="1">
      <alignment horizontal="left"/>
    </xf>
    <xf numFmtId="0" fontId="21" fillId="0" borderId="0" xfId="13" applyFont="1" applyAlignment="1">
      <alignment horizontal="left" vertical="center"/>
    </xf>
    <xf numFmtId="0" fontId="72" fillId="0" borderId="0" xfId="13" applyFont="1" applyAlignment="1">
      <alignment horizontal="center" vertical="top" wrapText="1"/>
    </xf>
    <xf numFmtId="0" fontId="175" fillId="0" borderId="0" xfId="13" applyFont="1" applyAlignment="1">
      <alignment horizontal="left" vertical="top" wrapText="1"/>
    </xf>
    <xf numFmtId="0" fontId="12" fillId="0" borderId="106" xfId="13" applyBorder="1" applyAlignment="1">
      <alignment horizontal="center" vertical="center"/>
    </xf>
    <xf numFmtId="0" fontId="12" fillId="0" borderId="0" xfId="13" applyAlignment="1">
      <alignment horizontal="center" vertical="center"/>
    </xf>
    <xf numFmtId="0" fontId="12" fillId="0" borderId="105" xfId="13" applyBorder="1" applyAlignment="1">
      <alignment horizontal="center" vertical="center"/>
    </xf>
    <xf numFmtId="0" fontId="52" fillId="0" borderId="0" xfId="13" applyFont="1" applyAlignment="1">
      <alignment horizontal="center"/>
    </xf>
    <xf numFmtId="0" fontId="52" fillId="0" borderId="105" xfId="13" applyFont="1" applyBorder="1" applyAlignment="1">
      <alignment horizontal="center"/>
    </xf>
    <xf numFmtId="0" fontId="178" fillId="0" borderId="0" xfId="13" applyFont="1" applyAlignment="1">
      <alignment horizontal="center"/>
    </xf>
    <xf numFmtId="0" fontId="178" fillId="0" borderId="105" xfId="13" applyFont="1" applyBorder="1" applyAlignment="1">
      <alignment horizontal="center"/>
    </xf>
    <xf numFmtId="0" fontId="13" fillId="0" borderId="23" xfId="13" applyFont="1" applyBorder="1" applyAlignment="1">
      <alignment horizontal="center" vertical="center"/>
    </xf>
    <xf numFmtId="0" fontId="13" fillId="0" borderId="34" xfId="13" applyFont="1" applyBorder="1" applyAlignment="1">
      <alignment horizontal="center" vertical="center"/>
    </xf>
    <xf numFmtId="0" fontId="13" fillId="0" borderId="0" xfId="13" applyFont="1" applyAlignment="1">
      <alignment horizontal="center" vertical="center"/>
    </xf>
    <xf numFmtId="0" fontId="13" fillId="0" borderId="19" xfId="13" applyFont="1" applyBorder="1" applyAlignment="1">
      <alignment horizontal="center" vertical="center"/>
    </xf>
    <xf numFmtId="0" fontId="13" fillId="0" borderId="33" xfId="13" applyFont="1" applyBorder="1" applyAlignment="1">
      <alignment horizontal="center" vertical="center"/>
    </xf>
    <xf numFmtId="0" fontId="13" fillId="0" borderId="20" xfId="13" applyFont="1" applyBorder="1" applyAlignment="1">
      <alignment horizontal="center" vertical="center"/>
    </xf>
    <xf numFmtId="0" fontId="14" fillId="0" borderId="35" xfId="13" applyFont="1" applyBorder="1" applyAlignment="1">
      <alignment horizontal="center" vertical="center" wrapText="1"/>
    </xf>
    <xf numFmtId="0" fontId="14" fillId="0" borderId="23" xfId="13" applyFont="1" applyBorder="1" applyAlignment="1">
      <alignment horizontal="center" vertical="center" wrapText="1"/>
    </xf>
    <xf numFmtId="0" fontId="14" fillId="0" borderId="107" xfId="13" applyFont="1" applyBorder="1" applyAlignment="1">
      <alignment horizontal="center" vertical="center" wrapText="1"/>
    </xf>
    <xf numFmtId="0" fontId="14" fillId="0" borderId="16" xfId="13" applyFont="1" applyBorder="1" applyAlignment="1">
      <alignment horizontal="center" vertical="center" wrapText="1"/>
    </xf>
    <xf numFmtId="0" fontId="14" fillId="0" borderId="0" xfId="13" applyFont="1" applyAlignment="1">
      <alignment horizontal="center" vertical="center" wrapText="1"/>
    </xf>
    <xf numFmtId="0" fontId="14" fillId="0" borderId="105" xfId="13" applyFont="1" applyBorder="1" applyAlignment="1">
      <alignment horizontal="center" vertical="center" wrapText="1"/>
    </xf>
    <xf numFmtId="0" fontId="14" fillId="0" borderId="17" xfId="13" applyFont="1" applyBorder="1" applyAlignment="1">
      <alignment horizontal="center" vertical="center" wrapText="1"/>
    </xf>
    <xf numFmtId="0" fontId="14" fillId="0" borderId="33" xfId="13" applyFont="1" applyBorder="1" applyAlignment="1">
      <alignment horizontal="center" vertical="center" wrapText="1"/>
    </xf>
    <xf numFmtId="0" fontId="14" fillId="0" borderId="108" xfId="13" applyFont="1" applyBorder="1" applyAlignment="1">
      <alignment horizontal="center" vertical="center" wrapText="1"/>
    </xf>
    <xf numFmtId="0" fontId="181" fillId="0" borderId="0" xfId="13" applyFont="1" applyAlignment="1">
      <alignment horizontal="justify" vertical="top" wrapText="1"/>
    </xf>
    <xf numFmtId="0" fontId="182" fillId="0" borderId="0" xfId="13" applyFont="1" applyAlignment="1">
      <alignment horizontal="justify" vertical="top" wrapText="1"/>
    </xf>
    <xf numFmtId="0" fontId="14" fillId="0" borderId="30" xfId="13" applyFont="1" applyBorder="1" applyAlignment="1">
      <alignment horizontal="left" vertical="center"/>
    </xf>
    <xf numFmtId="0" fontId="14" fillId="0" borderId="31" xfId="13" applyFont="1" applyBorder="1" applyAlignment="1">
      <alignment horizontal="left" vertical="center"/>
    </xf>
    <xf numFmtId="0" fontId="14" fillId="0" borderId="32" xfId="13" applyFont="1" applyBorder="1" applyAlignment="1">
      <alignment horizontal="left" vertical="center"/>
    </xf>
    <xf numFmtId="0" fontId="175" fillId="0" borderId="0" xfId="13" applyFont="1" applyAlignment="1">
      <alignment horizontal="justify" vertical="top" wrapText="1"/>
    </xf>
    <xf numFmtId="0" fontId="191" fillId="0" borderId="0" xfId="13" applyFont="1" applyAlignment="1">
      <alignment horizontal="left" vertical="top" wrapText="1"/>
    </xf>
    <xf numFmtId="0" fontId="181" fillId="0" borderId="33" xfId="13" applyFont="1" applyBorder="1" applyAlignment="1">
      <alignment horizontal="justify" vertical="top" wrapText="1"/>
    </xf>
    <xf numFmtId="0" fontId="21" fillId="0" borderId="35" xfId="13" applyFont="1" applyBorder="1" applyAlignment="1">
      <alignment horizontal="center" vertical="center" wrapText="1"/>
    </xf>
    <xf numFmtId="0" fontId="21" fillId="0" borderId="23" xfId="13" applyFont="1" applyBorder="1" applyAlignment="1">
      <alignment horizontal="center" vertical="center" wrapText="1"/>
    </xf>
    <xf numFmtId="0" fontId="21" fillId="0" borderId="34" xfId="13" applyFont="1" applyBorder="1" applyAlignment="1">
      <alignment horizontal="center" vertical="center" wrapText="1"/>
    </xf>
    <xf numFmtId="0" fontId="21" fillId="0" borderId="16" xfId="13" applyFont="1" applyBorder="1" applyAlignment="1">
      <alignment horizontal="center" vertical="center" wrapText="1"/>
    </xf>
    <xf numFmtId="0" fontId="21" fillId="0" borderId="0" xfId="13" applyFont="1" applyAlignment="1">
      <alignment horizontal="center" vertical="center" wrapText="1"/>
    </xf>
    <xf numFmtId="0" fontId="21" fillId="0" borderId="19" xfId="13" applyFont="1" applyBorder="1" applyAlignment="1">
      <alignment horizontal="center" vertical="center" wrapText="1"/>
    </xf>
    <xf numFmtId="0" fontId="21" fillId="0" borderId="17" xfId="13" applyFont="1" applyBorder="1" applyAlignment="1">
      <alignment horizontal="center" vertical="center" wrapText="1"/>
    </xf>
    <xf numFmtId="0" fontId="21" fillId="0" borderId="33" xfId="13" applyFont="1" applyBorder="1" applyAlignment="1">
      <alignment horizontal="center" vertical="center" wrapText="1"/>
    </xf>
    <xf numFmtId="0" fontId="21" fillId="0" borderId="20" xfId="13" applyFont="1" applyBorder="1" applyAlignment="1">
      <alignment horizontal="center" vertical="center" wrapText="1"/>
    </xf>
    <xf numFmtId="0" fontId="181" fillId="0" borderId="0" xfId="13" applyFont="1" applyAlignment="1">
      <alignment horizontal="left" vertical="top" wrapText="1"/>
    </xf>
    <xf numFmtId="0" fontId="13" fillId="0" borderId="0" xfId="13" applyFont="1"/>
    <xf numFmtId="0" fontId="0" fillId="0" borderId="19" xfId="0" applyBorder="1"/>
    <xf numFmtId="0" fontId="182" fillId="0" borderId="0" xfId="13" applyFont="1" applyAlignment="1">
      <alignment horizontal="left" vertical="top" wrapText="1"/>
    </xf>
    <xf numFmtId="0" fontId="35" fillId="0" borderId="4" xfId="13" applyFont="1" applyBorder="1" applyAlignment="1">
      <alignment horizontal="center" vertical="center"/>
    </xf>
    <xf numFmtId="0" fontId="35" fillId="0" borderId="63" xfId="13" applyFont="1" applyBorder="1" applyAlignment="1">
      <alignment horizontal="center" vertical="center"/>
    </xf>
    <xf numFmtId="0" fontId="35" fillId="0" borderId="55" xfId="13" applyFont="1" applyBorder="1" applyAlignment="1">
      <alignment horizontal="center" vertical="center"/>
    </xf>
    <xf numFmtId="0" fontId="194" fillId="0" borderId="6" xfId="10" applyFont="1" applyBorder="1" applyAlignment="1">
      <alignment horizontal="center" vertical="top"/>
    </xf>
    <xf numFmtId="0" fontId="194" fillId="0" borderId="10" xfId="10" applyFont="1" applyBorder="1" applyAlignment="1">
      <alignment horizontal="center" vertical="top"/>
    </xf>
    <xf numFmtId="0" fontId="12" fillId="0" borderId="6" xfId="10" applyBorder="1" applyAlignment="1">
      <alignment horizontal="center" vertical="top" wrapText="1"/>
    </xf>
    <xf numFmtId="0" fontId="12" fillId="0" borderId="0" xfId="10" applyAlignment="1">
      <alignment horizontal="center" vertical="top" wrapText="1"/>
    </xf>
    <xf numFmtId="0" fontId="12" fillId="0" borderId="10" xfId="10" applyBorder="1" applyAlignment="1">
      <alignment horizontal="center" vertical="top" wrapText="1"/>
    </xf>
    <xf numFmtId="0" fontId="203" fillId="15" borderId="103" xfId="10" applyFont="1" applyFill="1" applyBorder="1" applyAlignment="1">
      <alignment horizontal="right" vertical="center" wrapText="1"/>
    </xf>
    <xf numFmtId="0" fontId="203" fillId="15" borderId="54" xfId="10" applyFont="1" applyFill="1" applyBorder="1" applyAlignment="1">
      <alignment horizontal="right" vertical="center" wrapText="1"/>
    </xf>
    <xf numFmtId="0" fontId="203" fillId="15" borderId="116" xfId="10" applyFont="1" applyFill="1" applyBorder="1" applyAlignment="1">
      <alignment horizontal="right" vertical="center" wrapText="1"/>
    </xf>
    <xf numFmtId="0" fontId="106" fillId="0" borderId="8" xfId="10" applyFont="1" applyBorder="1" applyAlignment="1">
      <alignment horizontal="center" vertical="top"/>
    </xf>
    <xf numFmtId="0" fontId="106" fillId="0" borderId="52" xfId="10" applyFont="1" applyBorder="1" applyAlignment="1">
      <alignment horizontal="center" vertical="top"/>
    </xf>
    <xf numFmtId="0" fontId="106" fillId="0" borderId="9" xfId="10" applyFont="1" applyBorder="1" applyAlignment="1">
      <alignment horizontal="center" vertical="top"/>
    </xf>
    <xf numFmtId="0" fontId="21" fillId="0" borderId="35" xfId="13" applyFont="1" applyBorder="1" applyAlignment="1">
      <alignment horizontal="left" vertical="center" wrapText="1"/>
    </xf>
    <xf numFmtId="0" fontId="21" fillId="0" borderId="23" xfId="13" applyFont="1" applyBorder="1" applyAlignment="1">
      <alignment horizontal="left" vertical="center" wrapText="1"/>
    </xf>
    <xf numFmtId="0" fontId="21" fillId="0" borderId="34" xfId="13" applyFont="1" applyBorder="1" applyAlignment="1">
      <alignment horizontal="left" vertical="center" wrapText="1"/>
    </xf>
    <xf numFmtId="0" fontId="21" fillId="0" borderId="16" xfId="13" applyFont="1" applyBorder="1" applyAlignment="1">
      <alignment horizontal="left" vertical="center" wrapText="1"/>
    </xf>
    <xf numFmtId="0" fontId="21" fillId="0" borderId="19" xfId="13" applyFont="1" applyBorder="1" applyAlignment="1">
      <alignment horizontal="left" vertical="center" wrapText="1"/>
    </xf>
    <xf numFmtId="0" fontId="21" fillId="0" borderId="17" xfId="13" applyFont="1" applyBorder="1" applyAlignment="1">
      <alignment horizontal="left" vertical="center" wrapText="1"/>
    </xf>
    <xf numFmtId="0" fontId="21" fillId="0" borderId="33" xfId="13" applyFont="1" applyBorder="1" applyAlignment="1">
      <alignment horizontal="left" vertical="center" wrapText="1"/>
    </xf>
    <xf numFmtId="0" fontId="21" fillId="0" borderId="20" xfId="13" applyFont="1" applyBorder="1" applyAlignment="1">
      <alignment horizontal="left" vertical="center" wrapText="1"/>
    </xf>
    <xf numFmtId="0" fontId="35" fillId="0" borderId="52" xfId="13" applyFont="1" applyBorder="1" applyAlignment="1">
      <alignment horizontal="center" vertical="center"/>
    </xf>
    <xf numFmtId="0" fontId="34" fillId="23" borderId="58" xfId="13" applyFont="1" applyFill="1" applyBorder="1" applyAlignment="1">
      <alignment horizontal="center" vertical="center"/>
    </xf>
    <xf numFmtId="0" fontId="34" fillId="23" borderId="54" xfId="13" applyFont="1" applyFill="1" applyBorder="1" applyAlignment="1">
      <alignment horizontal="center" vertical="center"/>
    </xf>
    <xf numFmtId="0" fontId="34" fillId="23" borderId="53" xfId="13" applyFont="1" applyFill="1" applyBorder="1" applyAlignment="1">
      <alignment horizontal="center" vertical="center"/>
    </xf>
    <xf numFmtId="0" fontId="12" fillId="0" borderId="33" xfId="13" applyBorder="1" applyAlignment="1">
      <alignment horizontal="left" vertical="top"/>
    </xf>
    <xf numFmtId="0" fontId="12" fillId="0" borderId="0" xfId="13" applyAlignment="1">
      <alignment horizontal="left" vertical="center"/>
    </xf>
    <xf numFmtId="4" fontId="12" fillId="0" borderId="35" xfId="13" applyNumberFormat="1" applyBorder="1" applyAlignment="1">
      <alignment horizontal="left" vertical="center" wrapText="1"/>
    </xf>
    <xf numFmtId="0" fontId="12" fillId="0" borderId="23" xfId="13" applyBorder="1" applyAlignment="1">
      <alignment horizontal="left" vertical="center" wrapText="1"/>
    </xf>
    <xf numFmtId="0" fontId="12" fillId="0" borderId="34" xfId="13" applyBorder="1" applyAlignment="1">
      <alignment horizontal="left" vertical="center" wrapText="1"/>
    </xf>
    <xf numFmtId="0" fontId="12" fillId="0" borderId="16" xfId="13" applyBorder="1" applyAlignment="1">
      <alignment horizontal="left" vertical="center" wrapText="1"/>
    </xf>
    <xf numFmtId="0" fontId="12" fillId="0" borderId="0" xfId="13" applyAlignment="1">
      <alignment horizontal="left" vertical="center" wrapText="1"/>
    </xf>
    <xf numFmtId="0" fontId="12" fillId="0" borderId="19" xfId="13" applyBorder="1" applyAlignment="1">
      <alignment horizontal="left" vertical="center" wrapText="1"/>
    </xf>
    <xf numFmtId="0" fontId="12" fillId="0" borderId="17" xfId="13" applyBorder="1" applyAlignment="1">
      <alignment horizontal="left" vertical="center" wrapText="1"/>
    </xf>
    <xf numFmtId="0" fontId="12" fillId="0" borderId="33" xfId="13" applyBorder="1" applyAlignment="1">
      <alignment horizontal="left" vertical="center" wrapText="1"/>
    </xf>
    <xf numFmtId="0" fontId="12" fillId="0" borderId="20" xfId="13" applyBorder="1" applyAlignment="1">
      <alignment horizontal="left" vertical="center" wrapText="1"/>
    </xf>
    <xf numFmtId="0" fontId="12" fillId="0" borderId="33" xfId="13" applyBorder="1" applyAlignment="1">
      <alignment horizontal="center"/>
    </xf>
    <xf numFmtId="0" fontId="42" fillId="0" borderId="23" xfId="13" applyFont="1" applyBorder="1" applyAlignment="1">
      <alignment horizontal="center"/>
    </xf>
    <xf numFmtId="0" fontId="35" fillId="0" borderId="0" xfId="13" applyFont="1" applyAlignment="1">
      <alignment horizontal="left" vertical="top"/>
    </xf>
    <xf numFmtId="0" fontId="35" fillId="0" borderId="0" xfId="13" applyFont="1" applyAlignment="1">
      <alignment horizontal="left"/>
    </xf>
    <xf numFmtId="0" fontId="35" fillId="0" borderId="0" xfId="13" applyFont="1" applyAlignment="1">
      <alignment horizontal="justify" vertical="top"/>
    </xf>
    <xf numFmtId="0" fontId="35" fillId="0" borderId="0" xfId="13" applyFont="1" applyAlignment="1">
      <alignment horizontal="justify" vertical="center"/>
    </xf>
    <xf numFmtId="0" fontId="209" fillId="0" borderId="0" xfId="13" applyFont="1" applyAlignment="1">
      <alignment horizontal="center"/>
    </xf>
    <xf numFmtId="0" fontId="35" fillId="0" borderId="0" xfId="13" applyFont="1" applyAlignment="1">
      <alignment horizontal="center"/>
    </xf>
    <xf numFmtId="0" fontId="28" fillId="0" borderId="0" xfId="13" applyFont="1" applyAlignment="1">
      <alignment horizontal="justify" vertical="top" wrapText="1"/>
    </xf>
    <xf numFmtId="0" fontId="28" fillId="0" borderId="0" xfId="13" applyFont="1" applyAlignment="1">
      <alignment horizontal="justify" vertical="top"/>
    </xf>
    <xf numFmtId="0" fontId="107" fillId="0" borderId="0" xfId="13" applyFont="1" applyAlignment="1">
      <alignment horizontal="justify" vertical="top" wrapText="1"/>
    </xf>
    <xf numFmtId="0" fontId="28" fillId="0" borderId="0" xfId="13" applyFont="1" applyAlignment="1">
      <alignment horizontal="left" wrapText="1"/>
    </xf>
    <xf numFmtId="0" fontId="209" fillId="0" borderId="0" xfId="13" applyFont="1" applyAlignment="1">
      <alignment horizontal="left" vertical="top"/>
    </xf>
    <xf numFmtId="0" fontId="28" fillId="0" borderId="0" xfId="13" applyFont="1" applyAlignment="1">
      <alignment horizontal="left" vertical="top"/>
    </xf>
    <xf numFmtId="0" fontId="209" fillId="0" borderId="0" xfId="13" applyFont="1" applyAlignment="1">
      <alignment horizontal="justify" vertical="top"/>
    </xf>
    <xf numFmtId="0" fontId="35" fillId="0" borderId="0" xfId="13" applyFont="1" applyAlignment="1">
      <alignment horizontal="justify" vertical="top" wrapText="1"/>
    </xf>
    <xf numFmtId="0" fontId="35" fillId="0" borderId="0" xfId="13" applyFont="1" applyAlignment="1">
      <alignment horizontal="left" vertical="center"/>
    </xf>
    <xf numFmtId="0" fontId="35" fillId="0" borderId="0" xfId="13" applyFont="1" applyAlignment="1">
      <alignment horizontal="left" vertical="top" wrapText="1"/>
    </xf>
    <xf numFmtId="0" fontId="35" fillId="0" borderId="0" xfId="13" applyFont="1" applyAlignment="1">
      <alignment horizontal="left" vertical="center" wrapText="1"/>
    </xf>
    <xf numFmtId="0" fontId="35" fillId="0" borderId="0" xfId="13" applyFont="1" applyAlignment="1">
      <alignment vertical="top"/>
    </xf>
    <xf numFmtId="0" fontId="35" fillId="0" borderId="0" xfId="13" applyFont="1" applyAlignment="1">
      <alignment vertical="top" wrapText="1"/>
    </xf>
    <xf numFmtId="0" fontId="35" fillId="0" borderId="52" xfId="13" applyFont="1" applyBorder="1" applyAlignment="1">
      <alignment horizontal="center"/>
    </xf>
    <xf numFmtId="0" fontId="123" fillId="23" borderId="58" xfId="13" applyFont="1" applyFill="1" applyBorder="1" applyAlignment="1">
      <alignment horizontal="center" vertical="center"/>
    </xf>
    <xf numFmtId="0" fontId="123" fillId="23" borderId="54" xfId="13" applyFont="1" applyFill="1" applyBorder="1" applyAlignment="1">
      <alignment horizontal="center" vertical="center"/>
    </xf>
    <xf numFmtId="0" fontId="123" fillId="23" borderId="53" xfId="13" applyFont="1" applyFill="1" applyBorder="1" applyAlignment="1">
      <alignment horizontal="center" vertical="center"/>
    </xf>
    <xf numFmtId="0" fontId="28" fillId="0" borderId="30" xfId="13" applyFont="1" applyBorder="1" applyAlignment="1">
      <alignment horizontal="justify" vertical="top" wrapText="1"/>
    </xf>
    <xf numFmtId="0" fontId="28" fillId="0" borderId="31" xfId="13" applyFont="1" applyBorder="1" applyAlignment="1">
      <alignment horizontal="justify" vertical="top" wrapText="1"/>
    </xf>
    <xf numFmtId="0" fontId="28" fillId="0" borderId="32" xfId="13" applyFont="1" applyBorder="1" applyAlignment="1">
      <alignment horizontal="justify" vertical="top" wrapText="1"/>
    </xf>
    <xf numFmtId="0" fontId="107" fillId="0" borderId="0" xfId="18" applyFont="1" applyAlignment="1">
      <alignment horizontal="center" vertical="top"/>
    </xf>
    <xf numFmtId="0" fontId="5" fillId="0" borderId="22" xfId="18" applyFont="1" applyBorder="1" applyAlignment="1">
      <alignment horizontal="left" vertical="top" wrapText="1"/>
    </xf>
    <xf numFmtId="0" fontId="211" fillId="0" borderId="22" xfId="18" applyFont="1" applyBorder="1" applyAlignment="1">
      <alignment horizontal="left" vertical="top" wrapText="1"/>
    </xf>
    <xf numFmtId="0" fontId="211" fillId="0" borderId="22" xfId="17" applyFont="1" applyBorder="1" applyAlignment="1">
      <alignment horizontal="left" vertical="top" wrapText="1"/>
    </xf>
    <xf numFmtId="0" fontId="5" fillId="0" borderId="22" xfId="17" applyFont="1" applyBorder="1" applyAlignment="1">
      <alignment horizontal="left" vertical="top" wrapText="1"/>
    </xf>
    <xf numFmtId="0" fontId="107" fillId="0" borderId="0" xfId="17" applyFont="1" applyAlignment="1">
      <alignment horizontal="center"/>
    </xf>
    <xf numFmtId="0" fontId="52" fillId="0" borderId="0" xfId="13" applyFont="1" applyAlignment="1">
      <alignment horizontal="center" vertical="top"/>
    </xf>
    <xf numFmtId="0" fontId="238" fillId="0" borderId="0" xfId="13" applyFont="1" applyAlignment="1">
      <alignment horizontal="center" vertical="top"/>
    </xf>
    <xf numFmtId="0" fontId="42" fillId="0" borderId="23" xfId="13" applyFont="1" applyBorder="1" applyAlignment="1">
      <alignment horizontal="right" vertical="top"/>
    </xf>
    <xf numFmtId="0" fontId="24" fillId="0" borderId="0" xfId="13" applyFont="1" applyAlignment="1">
      <alignment horizontal="left" vertical="top"/>
    </xf>
    <xf numFmtId="0" fontId="24" fillId="0" borderId="0" xfId="0" applyFont="1" applyAlignment="1">
      <alignment horizontal="left" vertical="top"/>
    </xf>
    <xf numFmtId="0" fontId="21" fillId="0" borderId="0" xfId="13" applyFont="1" applyAlignment="1">
      <alignment horizontal="left" vertical="top" wrapText="1"/>
    </xf>
    <xf numFmtId="0" fontId="12" fillId="0" borderId="0" xfId="13" applyAlignment="1">
      <alignment horizontal="center" vertical="top"/>
    </xf>
    <xf numFmtId="0" fontId="21" fillId="0" borderId="0" xfId="13" applyFont="1" applyAlignment="1">
      <alignment horizontal="right" vertical="top"/>
    </xf>
    <xf numFmtId="0" fontId="179" fillId="0" borderId="0" xfId="13" applyFont="1" applyAlignment="1">
      <alignment horizontal="center" vertical="center"/>
    </xf>
    <xf numFmtId="0" fontId="21" fillId="0" borderId="33" xfId="13" applyFont="1" applyBorder="1" applyAlignment="1">
      <alignment horizontal="center" vertical="top" wrapText="1"/>
    </xf>
    <xf numFmtId="0" fontId="21" fillId="0" borderId="33" xfId="13" applyFont="1" applyBorder="1" applyAlignment="1">
      <alignment horizontal="left" vertical="center" indent="2"/>
    </xf>
    <xf numFmtId="0" fontId="237" fillId="37" borderId="58" xfId="13" applyFont="1" applyFill="1" applyBorder="1" applyAlignment="1">
      <alignment vertical="center" wrapText="1"/>
    </xf>
    <xf numFmtId="0" fontId="237" fillId="37" borderId="54" xfId="13" applyFont="1" applyFill="1" applyBorder="1" applyAlignment="1">
      <alignment vertical="center" wrapText="1"/>
    </xf>
    <xf numFmtId="0" fontId="237" fillId="37" borderId="53" xfId="13" applyFont="1" applyFill="1" applyBorder="1" applyAlignment="1">
      <alignment vertical="center" wrapText="1"/>
    </xf>
    <xf numFmtId="0" fontId="38" fillId="14" borderId="30" xfId="13" applyFont="1" applyFill="1" applyBorder="1" applyAlignment="1">
      <alignment horizontal="center" vertical="center"/>
    </xf>
    <xf numFmtId="0" fontId="38" fillId="14" borderId="31" xfId="13" applyFont="1" applyFill="1" applyBorder="1" applyAlignment="1">
      <alignment horizontal="center" vertical="center"/>
    </xf>
    <xf numFmtId="0" fontId="38" fillId="14" borderId="32" xfId="13" applyFont="1" applyFill="1" applyBorder="1" applyAlignment="1">
      <alignment horizontal="center" vertical="center"/>
    </xf>
    <xf numFmtId="0" fontId="197" fillId="23" borderId="30" xfId="13" applyFont="1" applyFill="1" applyBorder="1" applyAlignment="1">
      <alignment horizontal="center" vertical="top" wrapText="1"/>
    </xf>
    <xf numFmtId="0" fontId="197" fillId="23" borderId="31" xfId="13" applyFont="1" applyFill="1" applyBorder="1" applyAlignment="1">
      <alignment horizontal="center" vertical="top" wrapText="1"/>
    </xf>
    <xf numFmtId="0" fontId="197" fillId="23" borderId="32" xfId="13" applyFont="1" applyFill="1" applyBorder="1" applyAlignment="1">
      <alignment horizontal="center" vertical="top" wrapText="1"/>
    </xf>
    <xf numFmtId="164" fontId="232" fillId="0" borderId="33" xfId="41" applyFont="1" applyBorder="1" applyAlignment="1">
      <alignment horizontal="center" vertical="center"/>
    </xf>
    <xf numFmtId="0" fontId="227" fillId="0" borderId="30" xfId="13" applyFont="1" applyBorder="1" applyAlignment="1">
      <alignment horizontal="left" vertical="top" wrapText="1"/>
    </xf>
    <xf numFmtId="0" fontId="227" fillId="0" borderId="31" xfId="13" applyFont="1" applyBorder="1" applyAlignment="1">
      <alignment horizontal="left" vertical="top" wrapText="1"/>
    </xf>
    <xf numFmtId="0" fontId="227" fillId="0" borderId="32" xfId="13" applyFont="1" applyBorder="1" applyAlignment="1">
      <alignment horizontal="left" vertical="top" wrapText="1"/>
    </xf>
    <xf numFmtId="164" fontId="229" fillId="0" borderId="0" xfId="41" applyFont="1" applyAlignment="1">
      <alignment horizontal="left"/>
    </xf>
    <xf numFmtId="0" fontId="225" fillId="0" borderId="0" xfId="13" applyFont="1" applyAlignment="1">
      <alignment horizontal="left" vertical="center" indent="1"/>
    </xf>
    <xf numFmtId="164" fontId="232" fillId="0" borderId="0" xfId="41" applyFont="1" applyAlignment="1">
      <alignment horizontal="left" vertical="center"/>
    </xf>
    <xf numFmtId="164" fontId="232" fillId="0" borderId="0" xfId="41" applyFont="1" applyBorder="1" applyAlignment="1">
      <alignment horizontal="left" vertical="top" wrapText="1"/>
    </xf>
    <xf numFmtId="164" fontId="232" fillId="0" borderId="33" xfId="41" applyFont="1" applyBorder="1" applyAlignment="1">
      <alignment horizontal="left" vertical="top" wrapText="1"/>
    </xf>
    <xf numFmtId="0" fontId="44" fillId="14" borderId="33" xfId="13" applyFont="1" applyFill="1" applyBorder="1" applyAlignment="1">
      <alignment horizontal="center" vertical="center"/>
    </xf>
    <xf numFmtId="0" fontId="2" fillId="0" borderId="0" xfId="13" applyFont="1" applyAlignment="1">
      <alignment horizontal="left"/>
    </xf>
    <xf numFmtId="0" fontId="4" fillId="0" borderId="0" xfId="13" applyFont="1" applyAlignment="1">
      <alignment horizontal="left"/>
    </xf>
    <xf numFmtId="0" fontId="174" fillId="0" borderId="0" xfId="13" applyFont="1" applyAlignment="1">
      <alignment horizontal="left"/>
    </xf>
    <xf numFmtId="0" fontId="0" fillId="0" borderId="0" xfId="0" applyAlignment="1">
      <alignment horizontal="left"/>
    </xf>
    <xf numFmtId="164" fontId="232" fillId="0" borderId="23" xfId="41" applyFont="1" applyBorder="1" applyAlignment="1">
      <alignment horizontal="left" vertical="top" wrapText="1"/>
    </xf>
    <xf numFmtId="0" fontId="44" fillId="14" borderId="17" xfId="13" applyFont="1" applyFill="1" applyBorder="1" applyAlignment="1">
      <alignment horizontal="center" vertical="center"/>
    </xf>
    <xf numFmtId="0" fontId="71" fillId="0" borderId="0" xfId="13" applyFont="1" applyAlignment="1">
      <alignment horizontal="center" vertical="center" wrapText="1"/>
    </xf>
    <xf numFmtId="0" fontId="15" fillId="0" borderId="0" xfId="13" applyFont="1" applyAlignment="1">
      <alignment horizontal="center" vertical="center"/>
    </xf>
    <xf numFmtId="0" fontId="133" fillId="26" borderId="13" xfId="8" applyFont="1" applyFill="1" applyBorder="1" applyAlignment="1">
      <alignment horizontal="center" vertical="center" wrapText="1"/>
    </xf>
    <xf numFmtId="0" fontId="133" fillId="26" borderId="41" xfId="8" applyFont="1" applyFill="1" applyBorder="1" applyAlignment="1">
      <alignment horizontal="center" vertical="center" wrapText="1"/>
    </xf>
    <xf numFmtId="0" fontId="133" fillId="26" borderId="7" xfId="8" applyFont="1" applyFill="1" applyBorder="1" applyAlignment="1">
      <alignment horizontal="center" vertical="center" wrapText="1"/>
    </xf>
    <xf numFmtId="0" fontId="133" fillId="26" borderId="8" xfId="8" applyFont="1" applyFill="1" applyBorder="1" applyAlignment="1">
      <alignment horizontal="center" vertical="center" wrapText="1"/>
    </xf>
    <xf numFmtId="0" fontId="133" fillId="26" borderId="52" xfId="8" applyFont="1" applyFill="1" applyBorder="1" applyAlignment="1">
      <alignment horizontal="center" vertical="center" wrapText="1"/>
    </xf>
    <xf numFmtId="0" fontId="133" fillId="26" borderId="9" xfId="8" applyFont="1" applyFill="1" applyBorder="1" applyAlignment="1">
      <alignment horizontal="center" vertical="center" wrapText="1"/>
    </xf>
    <xf numFmtId="0" fontId="105" fillId="0" borderId="30" xfId="8" applyFont="1" applyBorder="1" applyAlignment="1">
      <alignment horizontal="center" vertical="center"/>
    </xf>
    <xf numFmtId="0" fontId="105" fillId="0" borderId="31" xfId="8" applyFont="1" applyBorder="1" applyAlignment="1">
      <alignment horizontal="center" vertical="center"/>
    </xf>
    <xf numFmtId="0" fontId="105" fillId="0" borderId="32" xfId="8" applyFont="1" applyBorder="1" applyAlignment="1">
      <alignment horizontal="center" vertical="center"/>
    </xf>
  </cellXfs>
  <cellStyles count="66">
    <cellStyle name="Comma" xfId="1" builtinId="3"/>
    <cellStyle name="Comma 2" xfId="2" xr:uid="{00000000-0005-0000-0000-000001000000}"/>
    <cellStyle name="Comma 2 2" xfId="11" xr:uid="{00000000-0005-0000-0000-000002000000}"/>
    <cellStyle name="Comma 2 3" xfId="24" xr:uid="{00000000-0005-0000-0000-000003000000}"/>
    <cellStyle name="Comma 3" xfId="41" xr:uid="{00000000-0005-0000-0000-000004000000}"/>
    <cellStyle name="Comma 3 2" xfId="65" xr:uid="{00000000-0005-0000-0000-000005000000}"/>
    <cellStyle name="Currency" xfId="3" builtinId="4"/>
    <cellStyle name="Currency 2" xfId="4" xr:uid="{00000000-0005-0000-0000-000007000000}"/>
    <cellStyle name="Currency 2 2" xfId="12" xr:uid="{00000000-0005-0000-0000-000008000000}"/>
    <cellStyle name="Currency 2 3" xfId="25" xr:uid="{00000000-0005-0000-0000-000009000000}"/>
    <cellStyle name="Hyperlink" xfId="5" builtinId="8"/>
    <cellStyle name="Normal" xfId="0" builtinId="0"/>
    <cellStyle name="Normal 2" xfId="6" xr:uid="{00000000-0005-0000-0000-00000C000000}"/>
    <cellStyle name="Normal 2 2" xfId="13" xr:uid="{00000000-0005-0000-0000-00000D000000}"/>
    <cellStyle name="Normal 2 3" xfId="40" xr:uid="{00000000-0005-0000-0000-00000E000000}"/>
    <cellStyle name="Normal 2 3 2" xfId="64" xr:uid="{00000000-0005-0000-0000-00000F000000}"/>
    <cellStyle name="Normal 3" xfId="10" xr:uid="{00000000-0005-0000-0000-000010000000}"/>
    <cellStyle name="Normal 4" xfId="16" xr:uid="{00000000-0005-0000-0000-000011000000}"/>
    <cellStyle name="Normal 4 2" xfId="17" xr:uid="{00000000-0005-0000-0000-000012000000}"/>
    <cellStyle name="Normal 4 2 2" xfId="18" xr:uid="{00000000-0005-0000-0000-000013000000}"/>
    <cellStyle name="Normal 4 2 2 2" xfId="27" xr:uid="{00000000-0005-0000-0000-000014000000}"/>
    <cellStyle name="Normal 4 2 2 2 2" xfId="33" xr:uid="{00000000-0005-0000-0000-000015000000}"/>
    <cellStyle name="Normal 4 2 2 2 2 2" xfId="57" xr:uid="{00000000-0005-0000-0000-000016000000}"/>
    <cellStyle name="Normal 4 2 2 2 3" xfId="51" xr:uid="{00000000-0005-0000-0000-000017000000}"/>
    <cellStyle name="Normal 4 2 2 3" xfId="32" xr:uid="{00000000-0005-0000-0000-000018000000}"/>
    <cellStyle name="Normal 4 2 2 3 2" xfId="56" xr:uid="{00000000-0005-0000-0000-000019000000}"/>
    <cellStyle name="Normal 4 2 2 4" xfId="44" xr:uid="{00000000-0005-0000-0000-00001A000000}"/>
    <cellStyle name="Normal 4 2 3" xfId="20" xr:uid="{00000000-0005-0000-0000-00001B000000}"/>
    <cellStyle name="Normal 4 2 3 2" xfId="28" xr:uid="{00000000-0005-0000-0000-00001C000000}"/>
    <cellStyle name="Normal 4 2 3 2 2" xfId="35" xr:uid="{00000000-0005-0000-0000-00001D000000}"/>
    <cellStyle name="Normal 4 2 3 2 2 2" xfId="59" xr:uid="{00000000-0005-0000-0000-00001E000000}"/>
    <cellStyle name="Normal 4 2 3 2 3" xfId="52" xr:uid="{00000000-0005-0000-0000-00001F000000}"/>
    <cellStyle name="Normal 4 2 3 3" xfId="34" xr:uid="{00000000-0005-0000-0000-000020000000}"/>
    <cellStyle name="Normal 4 2 3 3 2" xfId="58" xr:uid="{00000000-0005-0000-0000-000021000000}"/>
    <cellStyle name="Normal 4 2 3 4" xfId="46" xr:uid="{00000000-0005-0000-0000-000022000000}"/>
    <cellStyle name="Normal 4 2 4" xfId="22" xr:uid="{00000000-0005-0000-0000-000023000000}"/>
    <cellStyle name="Normal 4 2 4 2" xfId="36" xr:uid="{00000000-0005-0000-0000-000024000000}"/>
    <cellStyle name="Normal 4 2 4 2 2" xfId="60" xr:uid="{00000000-0005-0000-0000-000025000000}"/>
    <cellStyle name="Normal 4 2 4 3" xfId="48" xr:uid="{00000000-0005-0000-0000-000026000000}"/>
    <cellStyle name="Normal 4 2 5" xfId="31" xr:uid="{00000000-0005-0000-0000-000027000000}"/>
    <cellStyle name="Normal 4 2 5 2" xfId="55" xr:uid="{00000000-0005-0000-0000-000028000000}"/>
    <cellStyle name="Normal 4 2 6" xfId="43" xr:uid="{00000000-0005-0000-0000-000029000000}"/>
    <cellStyle name="Normal 4 3" xfId="19" xr:uid="{00000000-0005-0000-0000-00002A000000}"/>
    <cellStyle name="Normal 4 3 2" xfId="26" xr:uid="{00000000-0005-0000-0000-00002B000000}"/>
    <cellStyle name="Normal 4 3 2 2" xfId="37" xr:uid="{00000000-0005-0000-0000-00002C000000}"/>
    <cellStyle name="Normal 4 3 2 2 2" xfId="61" xr:uid="{00000000-0005-0000-0000-00002D000000}"/>
    <cellStyle name="Normal 4 3 2 3" xfId="50" xr:uid="{00000000-0005-0000-0000-00002E000000}"/>
    <cellStyle name="Normal 4 3 3" xfId="30" xr:uid="{00000000-0005-0000-0000-00002F000000}"/>
    <cellStyle name="Normal 4 3 3 2" xfId="54" xr:uid="{00000000-0005-0000-0000-000030000000}"/>
    <cellStyle name="Normal 4 3 4" xfId="45" xr:uid="{00000000-0005-0000-0000-000031000000}"/>
    <cellStyle name="Normal 4 4" xfId="23" xr:uid="{00000000-0005-0000-0000-000032000000}"/>
    <cellStyle name="Normal 4 4 2" xfId="38" xr:uid="{00000000-0005-0000-0000-000033000000}"/>
    <cellStyle name="Normal 4 4 2 2" xfId="62" xr:uid="{00000000-0005-0000-0000-000034000000}"/>
    <cellStyle name="Normal 4 4 3" xfId="49" xr:uid="{00000000-0005-0000-0000-000035000000}"/>
    <cellStyle name="Normal 4 5" xfId="21" xr:uid="{00000000-0005-0000-0000-000036000000}"/>
    <cellStyle name="Normal 4 5 2" xfId="39" xr:uid="{00000000-0005-0000-0000-000037000000}"/>
    <cellStyle name="Normal 4 5 2 2" xfId="63" xr:uid="{00000000-0005-0000-0000-000038000000}"/>
    <cellStyle name="Normal 4 5 3" xfId="47" xr:uid="{00000000-0005-0000-0000-000039000000}"/>
    <cellStyle name="Normal 4 6" xfId="29" xr:uid="{00000000-0005-0000-0000-00003A000000}"/>
    <cellStyle name="Normal 4 6 2" xfId="53" xr:uid="{00000000-0005-0000-0000-00003B000000}"/>
    <cellStyle name="Normal 4 7" xfId="42" xr:uid="{00000000-0005-0000-0000-00003C000000}"/>
    <cellStyle name="Normal_TENDER DOCUMENTS APRIL 05" xfId="7" xr:uid="{00000000-0005-0000-0000-00003D000000}"/>
    <cellStyle name="Normal_TENDER DOCUMENTS APRIL 05 2" xfId="8" xr:uid="{00000000-0005-0000-0000-00003E000000}"/>
    <cellStyle name="Percent" xfId="15" builtinId="5"/>
    <cellStyle name="Percent 2" xfId="14" xr:uid="{00000000-0005-0000-0000-000040000000}"/>
    <cellStyle name="REPORT" xfId="9" xr:uid="{00000000-0005-0000-0000-00004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externalLink" Target="externalLinks/externalLink12.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L$177" lockText="1"/>
</file>

<file path=xl/ctrlProps/ctrlProp101.xml><?xml version="1.0" encoding="utf-8"?>
<formControlPr xmlns="http://schemas.microsoft.com/office/spreadsheetml/2009/9/main" objectType="CheckBox" checked="Checked" fmlaLink="$L$178" lockText="1"/>
</file>

<file path=xl/ctrlProps/ctrlProp102.xml><?xml version="1.0" encoding="utf-8"?>
<formControlPr xmlns="http://schemas.microsoft.com/office/spreadsheetml/2009/9/main" objectType="CheckBox" checked="Checked" fmlaLink="$L$179" lockText="1"/>
</file>

<file path=xl/ctrlProps/ctrlProp103.xml><?xml version="1.0" encoding="utf-8"?>
<formControlPr xmlns="http://schemas.microsoft.com/office/spreadsheetml/2009/9/main" objectType="CheckBox" checked="Checked" fmlaLink="$L$180" lockText="1"/>
</file>

<file path=xl/ctrlProps/ctrlProp104.xml><?xml version="1.0" encoding="utf-8"?>
<formControlPr xmlns="http://schemas.microsoft.com/office/spreadsheetml/2009/9/main" objectType="CheckBox" checked="Checked" fmlaLink="$L$181" lockText="1"/>
</file>

<file path=xl/ctrlProps/ctrlProp105.xml><?xml version="1.0" encoding="utf-8"?>
<formControlPr xmlns="http://schemas.microsoft.com/office/spreadsheetml/2009/9/main" objectType="CheckBox" checked="Checked" fmlaLink="$L$182" lockText="1"/>
</file>

<file path=xl/ctrlProps/ctrlProp106.xml><?xml version="1.0" encoding="utf-8"?>
<formControlPr xmlns="http://schemas.microsoft.com/office/spreadsheetml/2009/9/main" objectType="CheckBox" checked="Checked" fmlaLink="$L$183" lockText="1"/>
</file>

<file path=xl/ctrlProps/ctrlProp107.xml><?xml version="1.0" encoding="utf-8"?>
<formControlPr xmlns="http://schemas.microsoft.com/office/spreadsheetml/2009/9/main" objectType="CheckBox" checked="Checked" fmlaLink="$L$184" lockText="1"/>
</file>

<file path=xl/ctrlProps/ctrlProp108.xml><?xml version="1.0" encoding="utf-8"?>
<formControlPr xmlns="http://schemas.microsoft.com/office/spreadsheetml/2009/9/main" objectType="CheckBox" checked="Checked" fmlaLink="$L$185" lockText="1"/>
</file>

<file path=xl/ctrlProps/ctrlProp109.xml><?xml version="1.0" encoding="utf-8"?>
<formControlPr xmlns="http://schemas.microsoft.com/office/spreadsheetml/2009/9/main" objectType="CheckBox" checked="Checked" fmlaLink="$L$187" lockText="1"/>
</file>

<file path=xl/ctrlProps/ctrlProp11.xml><?xml version="1.0" encoding="utf-8"?>
<formControlPr xmlns="http://schemas.microsoft.com/office/spreadsheetml/2009/9/main" objectType="Drop" dropStyle="combo" dx="16" fmlaLink="$D$310" fmlaRange="Datafordrops!$B$6:$B$9" sel="3" val="0"/>
</file>

<file path=xl/ctrlProps/ctrlProp110.xml><?xml version="1.0" encoding="utf-8"?>
<formControlPr xmlns="http://schemas.microsoft.com/office/spreadsheetml/2009/9/main" objectType="CheckBox" fmlaLink="$L$188" lockText="1"/>
</file>

<file path=xl/ctrlProps/ctrlProp111.xml><?xml version="1.0" encoding="utf-8"?>
<formControlPr xmlns="http://schemas.microsoft.com/office/spreadsheetml/2009/9/main" objectType="CheckBox" fmlaLink="$L$189" lockText="1"/>
</file>

<file path=xl/ctrlProps/ctrlProp112.xml><?xml version="1.0" encoding="utf-8"?>
<formControlPr xmlns="http://schemas.microsoft.com/office/spreadsheetml/2009/9/main" objectType="CheckBox" fmlaLink="$L$190" lockText="1"/>
</file>

<file path=xl/ctrlProps/ctrlProp113.xml><?xml version="1.0" encoding="utf-8"?>
<formControlPr xmlns="http://schemas.microsoft.com/office/spreadsheetml/2009/9/main" objectType="CheckBox" fmlaLink="$L$191" lockText="1"/>
</file>

<file path=xl/ctrlProps/ctrlProp114.xml><?xml version="1.0" encoding="utf-8"?>
<formControlPr xmlns="http://schemas.microsoft.com/office/spreadsheetml/2009/9/main" objectType="CheckBox" fmlaLink="$L$192"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List" dx="16" fmlaLink="ClassDropdown!$D$3" fmlaRange="ClassDropdown!$B$1:$C$20" sel="4" val="0"/>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Drop" dropStyle="combo" dx="16" fmlaLink="$E$307" fmlaRange="Datafordrops!$B$26:$B$27" sel="1" val="0"/>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Drop" dropStyle="combo" dx="16" fmlaLink="'Master Data'!$D$311" fmlaRange="Datafordrops!$B$23:$B$24" sel="2" val="0"/>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Drop" dropStyle="combo" dx="16" fmlaLink="$E$347" fmlaRange="Datafordrops!$B$33:$B$34" sel="2" val="0"/>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Drop" dropStyle="combo" dx="16" fmlaLink="'Master Data'!$E$348" fmlaRange="Datafordrops!$B$36:$B$37" sel="2" val="0"/>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Drop" dropStyle="combo" dx="16" fmlaLink="'Master Data'!$E$349" fmlaRange="Datafordrops!$B$39:$B$40" sel="2" val="0"/>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Drop" dropStyle="combo" dx="16" fmlaLink="'Master Data'!$E$377" fmlaRange="Datafordrops!$B$42:$B$43" sel="2" val="0"/>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Drop" dropStyle="combo" dx="16" fmlaLink="$E$383" fmlaRange="Datafordrops!$B$18:$B$20" sel="3" val="0"/>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Drop" dropStyle="combo" dx="16" fmlaLink="$E$374" fmlaRange="Datafordrops!$B$13:$B$14" sel="1" val="0"/>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Drop" dropStyle="combo" dx="16" fmlaLink="$E$44" fmlaRange="Datafordrops!$B$45:$B$46" sel="2" val="0"/>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Drop" dropStyle="combo" dx="16" fmlaLink="$E$209" fmlaRange="Datafordrops!$B$48:$B$50" sel="2" val="0"/>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CheckBox" fmlaLink="$I$54"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CheckBox" checked="Checked" fmlaLink="$I$56"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CheckBox" checked="Checked" fmlaLink="$I$57"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CheckBox" checked="Checked" fmlaLink="$I$58"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CheckBox" checked="Checked" fmlaLink="$I$59"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CheckBox" checked="Checked" fmlaLink="$I$60"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checked="Checked" fmlaLink="$I$61"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I$62"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CheckBox" checked="Checked" fmlaLink="$I$63"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CheckBox" checked="Checked" fmlaLink="$I$66"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CheckBox" checked="Checked" fmlaLink="$I$67"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CheckBox" checked="Checked" fmlaLink="$I$68"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CheckBox" checked="Checked" fmlaLink="$I$69"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checked="Checked" fmlaLink="$I$76"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7.xml><?xml version="1.0" encoding="utf-8"?>
<formControlPr xmlns="http://schemas.microsoft.com/office/spreadsheetml/2009/9/main" objectType="CheckBox" checked="Checked" fmlaLink="$I$77" lockText="1"/>
</file>

<file path=xl/ctrlProps/ctrlProp38.xml><?xml version="1.0" encoding="utf-8"?>
<formControlPr xmlns="http://schemas.microsoft.com/office/spreadsheetml/2009/9/main" objectType="CheckBox" checked="Checked" fmlaLink="$I$78" lockText="1"/>
</file>

<file path=xl/ctrlProps/ctrlProp39.xml><?xml version="1.0" encoding="utf-8"?>
<formControlPr xmlns="http://schemas.microsoft.com/office/spreadsheetml/2009/9/main" objectType="CheckBox" checked="Checked" fmlaLink="$I$79"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fmlaLink="$I$80" lockText="1"/>
</file>

<file path=xl/ctrlProps/ctrlProp41.xml><?xml version="1.0" encoding="utf-8"?>
<formControlPr xmlns="http://schemas.microsoft.com/office/spreadsheetml/2009/9/main" objectType="CheckBox" checked="Checked" fmlaLink="$I$82" lockText="1"/>
</file>

<file path=xl/ctrlProps/ctrlProp42.xml><?xml version="1.0" encoding="utf-8"?>
<formControlPr xmlns="http://schemas.microsoft.com/office/spreadsheetml/2009/9/main" objectType="CheckBox" checked="Checked" fmlaLink="$I$83" lockText="1"/>
</file>

<file path=xl/ctrlProps/ctrlProp43.xml><?xml version="1.0" encoding="utf-8"?>
<formControlPr xmlns="http://schemas.microsoft.com/office/spreadsheetml/2009/9/main" objectType="CheckBox" checked="Checked" fmlaLink="$I$85" lockText="1"/>
</file>

<file path=xl/ctrlProps/ctrlProp44.xml><?xml version="1.0" encoding="utf-8"?>
<formControlPr xmlns="http://schemas.microsoft.com/office/spreadsheetml/2009/9/main" objectType="CheckBox" fmlaLink="$I$88" lockText="1"/>
</file>

<file path=xl/ctrlProps/ctrlProp45.xml><?xml version="1.0" encoding="utf-8"?>
<formControlPr xmlns="http://schemas.microsoft.com/office/spreadsheetml/2009/9/main" objectType="CheckBox" checked="Checked" fmlaLink="$I$98" lockText="1"/>
</file>

<file path=xl/ctrlProps/ctrlProp46.xml><?xml version="1.0" encoding="utf-8"?>
<formControlPr xmlns="http://schemas.microsoft.com/office/spreadsheetml/2009/9/main" objectType="CheckBox" checked="Checked" fmlaLink="$I$99" lockText="1"/>
</file>

<file path=xl/ctrlProps/ctrlProp47.xml><?xml version="1.0" encoding="utf-8"?>
<formControlPr xmlns="http://schemas.microsoft.com/office/spreadsheetml/2009/9/main" objectType="CheckBox" checked="Checked" fmlaLink="$I$100" lockText="1"/>
</file>

<file path=xl/ctrlProps/ctrlProp48.xml><?xml version="1.0" encoding="utf-8"?>
<formControlPr xmlns="http://schemas.microsoft.com/office/spreadsheetml/2009/9/main" objectType="CheckBox" fmlaLink="$I$106" lockText="1"/>
</file>

<file path=xl/ctrlProps/ctrlProp49.xml><?xml version="1.0" encoding="utf-8"?>
<formControlPr xmlns="http://schemas.microsoft.com/office/spreadsheetml/2009/9/main" objectType="CheckBox" checked="Checked" fmlaLink="#REF!"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checked="Checked" fmlaLink="$I$84" lockText="1"/>
</file>

<file path=xl/ctrlProps/ctrlProp51.xml><?xml version="1.0" encoding="utf-8"?>
<formControlPr xmlns="http://schemas.microsoft.com/office/spreadsheetml/2009/9/main" objectType="CheckBox" fmlaLink="$I$86" lockText="1"/>
</file>

<file path=xl/ctrlProps/ctrlProp52.xml><?xml version="1.0" encoding="utf-8"?>
<formControlPr xmlns="http://schemas.microsoft.com/office/spreadsheetml/2009/9/main" objectType="Drop" dropStyle="combo" dx="16" fmlaLink="$E$484" fmlaRange="Datafordrops!$B$65:$B$66" sel="2" val="0"/>
</file>

<file path=xl/ctrlProps/ctrlProp53.xml><?xml version="1.0" encoding="utf-8"?>
<formControlPr xmlns="http://schemas.microsoft.com/office/spreadsheetml/2009/9/main" objectType="Drop" dropStyle="combo" dx="16" fmlaLink="$E$39" fmlaRange="Datafordrops!$B$68:$B$70" sel="2" val="0"/>
</file>

<file path=xl/ctrlProps/ctrlProp54.xml><?xml version="1.0" encoding="utf-8"?>
<formControlPr xmlns="http://schemas.microsoft.com/office/spreadsheetml/2009/9/main" objectType="Drop" dropStyle="combo" dx="16" fmlaLink="$E$40" fmlaRange="Datafordrops!$B$72:$B$74" sel="1" val="0"/>
</file>

<file path=xl/ctrlProps/ctrlProp55.xml><?xml version="1.0" encoding="utf-8"?>
<formControlPr xmlns="http://schemas.microsoft.com/office/spreadsheetml/2009/9/main" objectType="CheckBox" checked="Checked" fmlaLink="$I$81" lockText="1"/>
</file>

<file path=xl/ctrlProps/ctrlProp56.xml><?xml version="1.0" encoding="utf-8"?>
<formControlPr xmlns="http://schemas.microsoft.com/office/spreadsheetml/2009/9/main" objectType="CheckBox" fmlaLink="$I$87" lockText="1"/>
</file>

<file path=xl/ctrlProps/ctrlProp57.xml><?xml version="1.0" encoding="utf-8"?>
<formControlPr xmlns="http://schemas.microsoft.com/office/spreadsheetml/2009/9/main" objectType="Drop" dropStyle="combo" dx="16" fmlaLink="$E$41" fmlaRange="Datafordrops!$B$152:$B$172" sel="18" val="13"/>
</file>

<file path=xl/ctrlProps/ctrlProp58.xml><?xml version="1.0" encoding="utf-8"?>
<formControlPr xmlns="http://schemas.microsoft.com/office/spreadsheetml/2009/9/main" objectType="CheckBox" checked="Checked" fmlaLink="$I$96" lockText="1"/>
</file>

<file path=xl/ctrlProps/ctrlProp59.xml><?xml version="1.0" encoding="utf-8"?>
<formControlPr xmlns="http://schemas.microsoft.com/office/spreadsheetml/2009/9/main" objectType="CheckBox" checked="Checked" fmlaLink="#REF!"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CheckBox" fmlaLink="$I$89" lockText="1"/>
</file>

<file path=xl/ctrlProps/ctrlProp62.xml><?xml version="1.0" encoding="utf-8"?>
<formControlPr xmlns="http://schemas.microsoft.com/office/spreadsheetml/2009/9/main" objectType="CheckBox" fmlaLink="$I$109" lockText="1"/>
</file>

<file path=xl/ctrlProps/ctrlProp63.xml><?xml version="1.0" encoding="utf-8"?>
<formControlPr xmlns="http://schemas.microsoft.com/office/spreadsheetml/2009/9/main" objectType="Drop" dropStyle="combo" dx="16" fmlaLink="$F$352" fmlaRange="Datafordrops!$B$79:$B$81" sel="1" val="0"/>
</file>

<file path=xl/ctrlProps/ctrlProp64.xml><?xml version="1.0" encoding="utf-8"?>
<formControlPr xmlns="http://schemas.microsoft.com/office/spreadsheetml/2009/9/main" objectType="Drop" dropStyle="combo" dx="16" fmlaLink="'Master Data'!$D$312" fmlaRange="Datafordrops!$B$83:$B$85" sel="2" val="0"/>
</file>

<file path=xl/ctrlProps/ctrlProp65.xml><?xml version="1.0" encoding="utf-8"?>
<formControlPr xmlns="http://schemas.microsoft.com/office/spreadsheetml/2009/9/main" objectType="Drop" dropStyle="combo" dx="16" fmlaRange="Datafordrops!$B$87:$B$88" sel="2" val="0"/>
</file>

<file path=xl/ctrlProps/ctrlProp66.xml><?xml version="1.0" encoding="utf-8"?>
<formControlPr xmlns="http://schemas.microsoft.com/office/spreadsheetml/2009/9/main" objectType="CheckBox" checked="Checked" fmlaLink="$I$91" lockText="1"/>
</file>

<file path=xl/ctrlProps/ctrlProp67.xml><?xml version="1.0" encoding="utf-8"?>
<formControlPr xmlns="http://schemas.microsoft.com/office/spreadsheetml/2009/9/main" objectType="CheckBox" checked="Checked" fmlaLink="$I$94" lockText="1"/>
</file>

<file path=xl/ctrlProps/ctrlProp68.xml><?xml version="1.0" encoding="utf-8"?>
<formControlPr xmlns="http://schemas.microsoft.com/office/spreadsheetml/2009/9/main" objectType="CheckBox" checked="Checked" fmlaLink="$I$95" lockText="1"/>
</file>

<file path=xl/ctrlProps/ctrlProp69.xml><?xml version="1.0" encoding="utf-8"?>
<formControlPr xmlns="http://schemas.microsoft.com/office/spreadsheetml/2009/9/main" objectType="CheckBox" checked="Checked" fmlaLink="$I$92"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I$93" lockText="1"/>
</file>

<file path=xl/ctrlProps/ctrlProp71.xml><?xml version="1.0" encoding="utf-8"?>
<formControlPr xmlns="http://schemas.microsoft.com/office/spreadsheetml/2009/9/main" objectType="CheckBox" fmlaLink="$I$108" lockText="1"/>
</file>

<file path=xl/ctrlProps/ctrlProp72.xml><?xml version="1.0" encoding="utf-8"?>
<formControlPr xmlns="http://schemas.microsoft.com/office/spreadsheetml/2009/9/main" objectType="CheckBox" checked="Checked" fmlaLink="$I$104" lockText="1"/>
</file>

<file path=xl/ctrlProps/ctrlProp73.xml><?xml version="1.0" encoding="utf-8"?>
<formControlPr xmlns="http://schemas.microsoft.com/office/spreadsheetml/2009/9/main" objectType="CheckBox" checked="Checked" fmlaLink="$I$103" lockText="1"/>
</file>

<file path=xl/ctrlProps/ctrlProp74.xml><?xml version="1.0" encoding="utf-8"?>
<formControlPr xmlns="http://schemas.microsoft.com/office/spreadsheetml/2009/9/main" objectType="CheckBox" fmlaLink="$I$105" lockText="1"/>
</file>

<file path=xl/ctrlProps/ctrlProp75.xml><?xml version="1.0" encoding="utf-8"?>
<formControlPr xmlns="http://schemas.microsoft.com/office/spreadsheetml/2009/9/main" objectType="CheckBox" fmlaLink="$I$107" lockText="1"/>
</file>

<file path=xl/ctrlProps/ctrlProp76.xml><?xml version="1.0" encoding="utf-8"?>
<formControlPr xmlns="http://schemas.microsoft.com/office/spreadsheetml/2009/9/main" objectType="CheckBox" fmlaLink="$I$101" lockText="1"/>
</file>

<file path=xl/ctrlProps/ctrlProp77.xml><?xml version="1.0" encoding="utf-8"?>
<formControlPr xmlns="http://schemas.microsoft.com/office/spreadsheetml/2009/9/main" objectType="Drop" dropStyle="combo" dx="16" fmlaLink="$E$38" fmlaRange="Datafordrops!$B$3:$B$4" sel="1" val="0"/>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CheckBox" checked="Checked" fmlaLink="#REF!"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CheckBox" fmlaLink="$I$64" lockText="1"/>
</file>

<file path=xl/ctrlProps/ctrlProp83.xml><?xml version="1.0" encoding="utf-8"?>
<formControlPr xmlns="http://schemas.microsoft.com/office/spreadsheetml/2009/9/main" objectType="Drop" dropStyle="combo" dx="16" fmlaLink="$F$21" fmlaRange="Datafordrops!$B$148:$B$149" sel="1" val="0"/>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CheckBox" checked="Checked" fmlaLink="$L$163" lockText="1"/>
</file>

<file path=xl/ctrlProps/ctrlProp86.xml><?xml version="1.0" encoding="utf-8"?>
<formControlPr xmlns="http://schemas.microsoft.com/office/spreadsheetml/2009/9/main" objectType="CheckBox" checked="Checked" fmlaLink="$L$164" lockText="1"/>
</file>

<file path=xl/ctrlProps/ctrlProp87.xml><?xml version="1.0" encoding="utf-8"?>
<formControlPr xmlns="http://schemas.microsoft.com/office/spreadsheetml/2009/9/main" objectType="CheckBox" checked="Checked" fmlaLink="$L$186" lockText="1"/>
</file>

<file path=xl/ctrlProps/ctrlProp88.xml><?xml version="1.0" encoding="utf-8"?>
<formControlPr xmlns="http://schemas.microsoft.com/office/spreadsheetml/2009/9/main" objectType="CheckBox" checked="Checked" fmlaLink="$L$165" lockText="1"/>
</file>

<file path=xl/ctrlProps/ctrlProp89.xml><?xml version="1.0" encoding="utf-8"?>
<formControlPr xmlns="http://schemas.microsoft.com/office/spreadsheetml/2009/9/main" objectType="CheckBox" checked="Checked" fmlaLink="$L$166"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L$167" lockText="1"/>
</file>

<file path=xl/ctrlProps/ctrlProp91.xml><?xml version="1.0" encoding="utf-8"?>
<formControlPr xmlns="http://schemas.microsoft.com/office/spreadsheetml/2009/9/main" objectType="CheckBox" checked="Checked" fmlaLink="$L$168" lockText="1"/>
</file>

<file path=xl/ctrlProps/ctrlProp92.xml><?xml version="1.0" encoding="utf-8"?>
<formControlPr xmlns="http://schemas.microsoft.com/office/spreadsheetml/2009/9/main" objectType="CheckBox" checked="Checked" fmlaLink="$L$169" lockText="1"/>
</file>

<file path=xl/ctrlProps/ctrlProp93.xml><?xml version="1.0" encoding="utf-8"?>
<formControlPr xmlns="http://schemas.microsoft.com/office/spreadsheetml/2009/9/main" objectType="CheckBox" checked="Checked" fmlaLink="$L$170" lockText="1"/>
</file>

<file path=xl/ctrlProps/ctrlProp94.xml><?xml version="1.0" encoding="utf-8"?>
<formControlPr xmlns="http://schemas.microsoft.com/office/spreadsheetml/2009/9/main" objectType="CheckBox" checked="Checked" fmlaLink="$L$171" lockText="1"/>
</file>

<file path=xl/ctrlProps/ctrlProp95.xml><?xml version="1.0" encoding="utf-8"?>
<formControlPr xmlns="http://schemas.microsoft.com/office/spreadsheetml/2009/9/main" objectType="CheckBox" checked="Checked" fmlaLink="$L$172" lockText="1"/>
</file>

<file path=xl/ctrlProps/ctrlProp96.xml><?xml version="1.0" encoding="utf-8"?>
<formControlPr xmlns="http://schemas.microsoft.com/office/spreadsheetml/2009/9/main" objectType="CheckBox" checked="Checked" fmlaLink="$L$173" lockText="1"/>
</file>

<file path=xl/ctrlProps/ctrlProp97.xml><?xml version="1.0" encoding="utf-8"?>
<formControlPr xmlns="http://schemas.microsoft.com/office/spreadsheetml/2009/9/main" objectType="CheckBox" checked="Checked" fmlaLink="$L$174" lockText="1"/>
</file>

<file path=xl/ctrlProps/ctrlProp98.xml><?xml version="1.0" encoding="utf-8"?>
<formControlPr xmlns="http://schemas.microsoft.com/office/spreadsheetml/2009/9/main" objectType="CheckBox" checked="Checked" fmlaLink="$L$175" lockText="1"/>
</file>

<file path=xl/ctrlProps/ctrlProp99.xml><?xml version="1.0" encoding="utf-8"?>
<formControlPr xmlns="http://schemas.microsoft.com/office/spreadsheetml/2009/9/main" objectType="CheckBox" checked="Checked" fmlaLink="$L$176"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1.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7.wmf"/><Relationship Id="rId1" Type="http://schemas.openxmlformats.org/officeDocument/2006/relationships/image" Target="../media/image6.w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160020</xdr:colOff>
          <xdr:row>4</xdr:row>
          <xdr:rowOff>175260</xdr:rowOff>
        </xdr:from>
        <xdr:to>
          <xdr:col>10</xdr:col>
          <xdr:colOff>144780</xdr:colOff>
          <xdr:row>6</xdr:row>
          <xdr:rowOff>160020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000-0000014C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en-ZA" sz="1800" b="1" i="0" u="none" strike="noStrike" baseline="0">
                  <a:solidFill>
                    <a:srgbClr val="000000"/>
                  </a:solidFill>
                  <a:latin typeface="Arial"/>
                  <a:cs typeface="Arial"/>
                </a:rPr>
                <a:t>Click here to Enter Quotation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9</xdr:row>
          <xdr:rowOff>60960</xdr:rowOff>
        </xdr:from>
        <xdr:to>
          <xdr:col>6</xdr:col>
          <xdr:colOff>365760</xdr:colOff>
          <xdr:row>11</xdr:row>
          <xdr:rowOff>22860</xdr:rowOff>
        </xdr:to>
        <xdr:sp macro="" textlink="">
          <xdr:nvSpPr>
            <xdr:cNvPr id="19559" name="Button 103" hidden="1">
              <a:extLst>
                <a:ext uri="{63B3BB69-23CF-44E3-9099-C40C66FF867C}">
                  <a14:compatExt spid="_x0000_s19559"/>
                </a:ext>
                <a:ext uri="{FF2B5EF4-FFF2-40B4-BE49-F238E27FC236}">
                  <a16:creationId xmlns:a16="http://schemas.microsoft.com/office/drawing/2014/main" id="{00000000-0008-0000-0000-00006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T1 - TENDER PRODECURES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11</xdr:row>
          <xdr:rowOff>60960</xdr:rowOff>
        </xdr:from>
        <xdr:to>
          <xdr:col>6</xdr:col>
          <xdr:colOff>373380</xdr:colOff>
          <xdr:row>13</xdr:row>
          <xdr:rowOff>38100</xdr:rowOff>
        </xdr:to>
        <xdr:sp macro="" textlink="">
          <xdr:nvSpPr>
            <xdr:cNvPr id="19560" name="Button 104" hidden="1">
              <a:extLst>
                <a:ext uri="{63B3BB69-23CF-44E3-9099-C40C66FF867C}">
                  <a14:compatExt spid="_x0000_s19560"/>
                </a:ext>
                <a:ext uri="{FF2B5EF4-FFF2-40B4-BE49-F238E27FC236}">
                  <a16:creationId xmlns:a16="http://schemas.microsoft.com/office/drawing/2014/main" id="{00000000-0008-0000-0000-00006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T2 - RETURNABLE DOCUMENTS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13</xdr:row>
          <xdr:rowOff>76200</xdr:rowOff>
        </xdr:from>
        <xdr:to>
          <xdr:col>6</xdr:col>
          <xdr:colOff>373380</xdr:colOff>
          <xdr:row>15</xdr:row>
          <xdr:rowOff>0</xdr:rowOff>
        </xdr:to>
        <xdr:sp macro="" textlink="">
          <xdr:nvSpPr>
            <xdr:cNvPr id="19561" name="Button 105" hidden="1">
              <a:extLst>
                <a:ext uri="{63B3BB69-23CF-44E3-9099-C40C66FF867C}">
                  <a14:compatExt spid="_x0000_s19561"/>
                </a:ext>
                <a:ext uri="{FF2B5EF4-FFF2-40B4-BE49-F238E27FC236}">
                  <a16:creationId xmlns:a16="http://schemas.microsoft.com/office/drawing/2014/main" id="{00000000-0008-0000-0000-00006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C1 - AGREEMENT AND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15</xdr:row>
          <xdr:rowOff>38100</xdr:rowOff>
        </xdr:from>
        <xdr:to>
          <xdr:col>6</xdr:col>
          <xdr:colOff>373380</xdr:colOff>
          <xdr:row>17</xdr:row>
          <xdr:rowOff>22860</xdr:rowOff>
        </xdr:to>
        <xdr:sp macro="" textlink="">
          <xdr:nvSpPr>
            <xdr:cNvPr id="19562" name="Button 106" hidden="1">
              <a:extLst>
                <a:ext uri="{63B3BB69-23CF-44E3-9099-C40C66FF867C}">
                  <a14:compatExt spid="_x0000_s19562"/>
                </a:ext>
                <a:ext uri="{FF2B5EF4-FFF2-40B4-BE49-F238E27FC236}">
                  <a16:creationId xmlns:a16="http://schemas.microsoft.com/office/drawing/2014/main" id="{00000000-0008-0000-0000-00006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C2 -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17</xdr:row>
          <xdr:rowOff>60960</xdr:rowOff>
        </xdr:from>
        <xdr:to>
          <xdr:col>6</xdr:col>
          <xdr:colOff>373380</xdr:colOff>
          <xdr:row>19</xdr:row>
          <xdr:rowOff>22860</xdr:rowOff>
        </xdr:to>
        <xdr:sp macro="" textlink="">
          <xdr:nvSpPr>
            <xdr:cNvPr id="19563" name="Button 107" hidden="1">
              <a:extLst>
                <a:ext uri="{63B3BB69-23CF-44E3-9099-C40C66FF867C}">
                  <a14:compatExt spid="_x0000_s19563"/>
                </a:ext>
                <a:ext uri="{FF2B5EF4-FFF2-40B4-BE49-F238E27FC236}">
                  <a16:creationId xmlns:a16="http://schemas.microsoft.com/office/drawing/2014/main" id="{00000000-0008-0000-0000-00006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C3 -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19</xdr:row>
          <xdr:rowOff>60960</xdr:rowOff>
        </xdr:from>
        <xdr:to>
          <xdr:col>6</xdr:col>
          <xdr:colOff>373380</xdr:colOff>
          <xdr:row>21</xdr:row>
          <xdr:rowOff>0</xdr:rowOff>
        </xdr:to>
        <xdr:sp macro="" textlink="">
          <xdr:nvSpPr>
            <xdr:cNvPr id="19564" name="Button 108" hidden="1">
              <a:extLst>
                <a:ext uri="{63B3BB69-23CF-44E3-9099-C40C66FF867C}">
                  <a14:compatExt spid="_x0000_s19564"/>
                </a:ext>
                <a:ext uri="{FF2B5EF4-FFF2-40B4-BE49-F238E27FC236}">
                  <a16:creationId xmlns:a16="http://schemas.microsoft.com/office/drawing/2014/main" id="{00000000-0008-0000-0000-00006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PART C4 -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68580</xdr:colOff>
          <xdr:row>21</xdr:row>
          <xdr:rowOff>45720</xdr:rowOff>
        </xdr:from>
        <xdr:to>
          <xdr:col>6</xdr:col>
          <xdr:colOff>373380</xdr:colOff>
          <xdr:row>22</xdr:row>
          <xdr:rowOff>137160</xdr:rowOff>
        </xdr:to>
        <xdr:sp macro="" textlink="">
          <xdr:nvSpPr>
            <xdr:cNvPr id="19565" name="Button 109" hidden="1">
              <a:extLst>
                <a:ext uri="{63B3BB69-23CF-44E3-9099-C40C66FF867C}">
                  <a14:compatExt spid="_x0000_s19565"/>
                </a:ext>
                <a:ext uri="{FF2B5EF4-FFF2-40B4-BE49-F238E27FC236}">
                  <a16:creationId xmlns:a16="http://schemas.microsoft.com/office/drawing/2014/main" id="{00000000-0008-0000-0000-00006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DRAWINGS / ANNEXURES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175260</xdr:colOff>
          <xdr:row>9</xdr:row>
          <xdr:rowOff>137160</xdr:rowOff>
        </xdr:from>
        <xdr:to>
          <xdr:col>15</xdr:col>
          <xdr:colOff>190500</xdr:colOff>
          <xdr:row>11</xdr:row>
          <xdr:rowOff>76200</xdr:rowOff>
        </xdr:to>
        <xdr:sp macro="" textlink="">
          <xdr:nvSpPr>
            <xdr:cNvPr id="19755" name="Button 299" hidden="1">
              <a:extLst>
                <a:ext uri="{63B3BB69-23CF-44E3-9099-C40C66FF867C}">
                  <a14:compatExt spid="_x0000_s19755"/>
                </a:ext>
                <a:ext uri="{FF2B5EF4-FFF2-40B4-BE49-F238E27FC236}">
                  <a16:creationId xmlns:a16="http://schemas.microsoft.com/office/drawing/2014/main" id="{00000000-0008-0000-0000-00002B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ENTIRE DOCUMENT - Office 2007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175260</xdr:colOff>
          <xdr:row>17</xdr:row>
          <xdr:rowOff>106680</xdr:rowOff>
        </xdr:from>
        <xdr:to>
          <xdr:col>15</xdr:col>
          <xdr:colOff>190500</xdr:colOff>
          <xdr:row>19</xdr:row>
          <xdr:rowOff>68580</xdr:rowOff>
        </xdr:to>
        <xdr:sp macro="" textlink="">
          <xdr:nvSpPr>
            <xdr:cNvPr id="19756" name="Button 300" hidden="1">
              <a:extLst>
                <a:ext uri="{63B3BB69-23CF-44E3-9099-C40C66FF867C}">
                  <a14:compatExt spid="_x0000_s19756"/>
                </a:ext>
                <a:ext uri="{FF2B5EF4-FFF2-40B4-BE49-F238E27FC236}">
                  <a16:creationId xmlns:a16="http://schemas.microsoft.com/office/drawing/2014/main" id="{00000000-0008-0000-0000-00002C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Print ENTIRE DOCUMENT IN PDF Format</a:t>
              </a:r>
            </a:p>
          </xdr:txBody>
        </xdr:sp>
        <xdr:clientData fPrintsWithSheet="0"/>
      </xdr:twoCellAnchor>
    </mc:Choice>
    <mc:Fallback/>
  </mc:AlternateContent>
  <xdr:twoCellAnchor>
    <xdr:from>
      <xdr:col>15</xdr:col>
      <xdr:colOff>0</xdr:colOff>
      <xdr:row>5</xdr:row>
      <xdr:rowOff>0</xdr:rowOff>
    </xdr:from>
    <xdr:to>
      <xdr:col>21</xdr:col>
      <xdr:colOff>9525</xdr:colOff>
      <xdr:row>7</xdr:row>
      <xdr:rowOff>114300</xdr:rowOff>
    </xdr:to>
    <xdr:pic>
      <xdr:nvPicPr>
        <xdr:cNvPr id="13" name="Picture 12" descr="Public Works Logo">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06692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152400</xdr:colOff>
      <xdr:row>1</xdr:row>
      <xdr:rowOff>561975</xdr:rowOff>
    </xdr:from>
    <xdr:to>
      <xdr:col>13</xdr:col>
      <xdr:colOff>523875</xdr:colOff>
      <xdr:row>1</xdr:row>
      <xdr:rowOff>971550</xdr:rowOff>
    </xdr:to>
    <xdr:sp macro="" textlink="">
      <xdr:nvSpPr>
        <xdr:cNvPr id="32980" name="Text Box 212">
          <a:extLst>
            <a:ext uri="{FF2B5EF4-FFF2-40B4-BE49-F238E27FC236}">
              <a16:creationId xmlns:a16="http://schemas.microsoft.com/office/drawing/2014/main" id="{00000000-0008-0000-0C00-0000D4800000}"/>
            </a:ext>
          </a:extLst>
        </xdr:cNvPr>
        <xdr:cNvSpPr txBox="1">
          <a:spLocks noChangeArrowheads="1"/>
        </xdr:cNvSpPr>
      </xdr:nvSpPr>
      <xdr:spPr bwMode="auto">
        <a:xfrm>
          <a:off x="6943725" y="800100"/>
          <a:ext cx="159067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11</xdr:col>
          <xdr:colOff>152400</xdr:colOff>
          <xdr:row>0</xdr:row>
          <xdr:rowOff>106680</xdr:rowOff>
        </xdr:from>
        <xdr:to>
          <xdr:col>14</xdr:col>
          <xdr:colOff>60960</xdr:colOff>
          <xdr:row>1</xdr:row>
          <xdr:rowOff>175260</xdr:rowOff>
        </xdr:to>
        <xdr:sp macro="" textlink="">
          <xdr:nvSpPr>
            <xdr:cNvPr id="32977" name="Button 209" hidden="1">
              <a:extLst>
                <a:ext uri="{63B3BB69-23CF-44E3-9099-C40C66FF867C}">
                  <a14:compatExt spid="_x0000_s32977"/>
                </a:ext>
                <a:ext uri="{FF2B5EF4-FFF2-40B4-BE49-F238E27FC236}">
                  <a16:creationId xmlns:a16="http://schemas.microsoft.com/office/drawing/2014/main" id="{00000000-0008-0000-0C00-0000D18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1</xdr:row>
          <xdr:rowOff>731520</xdr:rowOff>
        </xdr:from>
        <xdr:to>
          <xdr:col>14</xdr:col>
          <xdr:colOff>60960</xdr:colOff>
          <xdr:row>2</xdr:row>
          <xdr:rowOff>198120</xdr:rowOff>
        </xdr:to>
        <xdr:sp macro="" textlink="">
          <xdr:nvSpPr>
            <xdr:cNvPr id="32978" name="Button 210" hidden="1">
              <a:extLst>
                <a:ext uri="{63B3BB69-23CF-44E3-9099-C40C66FF867C}">
                  <a14:compatExt spid="_x0000_s32978"/>
                </a:ext>
                <a:ext uri="{FF2B5EF4-FFF2-40B4-BE49-F238E27FC236}">
                  <a16:creationId xmlns:a16="http://schemas.microsoft.com/office/drawing/2014/main" id="{00000000-0008-0000-0C00-0000D2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1</xdr:row>
          <xdr:rowOff>198120</xdr:rowOff>
        </xdr:from>
        <xdr:to>
          <xdr:col>14</xdr:col>
          <xdr:colOff>60960</xdr:colOff>
          <xdr:row>1</xdr:row>
          <xdr:rowOff>457200</xdr:rowOff>
        </xdr:to>
        <xdr:sp macro="" textlink="">
          <xdr:nvSpPr>
            <xdr:cNvPr id="32979" name="Button 211" hidden="1">
              <a:extLst>
                <a:ext uri="{63B3BB69-23CF-44E3-9099-C40C66FF867C}">
                  <a14:compatExt spid="_x0000_s32979"/>
                </a:ext>
                <a:ext uri="{FF2B5EF4-FFF2-40B4-BE49-F238E27FC236}">
                  <a16:creationId xmlns:a16="http://schemas.microsoft.com/office/drawing/2014/main" id="{00000000-0008-0000-0C00-0000D3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3</xdr:row>
          <xdr:rowOff>7620</xdr:rowOff>
        </xdr:from>
        <xdr:to>
          <xdr:col>14</xdr:col>
          <xdr:colOff>60960</xdr:colOff>
          <xdr:row>4</xdr:row>
          <xdr:rowOff>220980</xdr:rowOff>
        </xdr:to>
        <xdr:sp macro="" textlink="">
          <xdr:nvSpPr>
            <xdr:cNvPr id="33204" name="Button 436" hidden="1">
              <a:extLst>
                <a:ext uri="{63B3BB69-23CF-44E3-9099-C40C66FF867C}">
                  <a14:compatExt spid="_x0000_s33204"/>
                </a:ext>
                <a:ext uri="{FF2B5EF4-FFF2-40B4-BE49-F238E27FC236}">
                  <a16:creationId xmlns:a16="http://schemas.microsoft.com/office/drawing/2014/main" id="{00000000-0008-0000-0C00-0000B48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10</xdr:col>
      <xdr:colOff>323850</xdr:colOff>
      <xdr:row>4</xdr:row>
      <xdr:rowOff>85725</xdr:rowOff>
    </xdr:from>
    <xdr:to>
      <xdr:col>12</xdr:col>
      <xdr:colOff>298704</xdr:colOff>
      <xdr:row>4</xdr:row>
      <xdr:rowOff>102079</xdr:rowOff>
    </xdr:to>
    <xdr:sp macro="" textlink="">
      <xdr:nvSpPr>
        <xdr:cNvPr id="66568" name="Text Box 8">
          <a:extLst>
            <a:ext uri="{FF2B5EF4-FFF2-40B4-BE49-F238E27FC236}">
              <a16:creationId xmlns:a16="http://schemas.microsoft.com/office/drawing/2014/main" id="{00000000-0008-0000-0D00-000008040100}"/>
            </a:ext>
          </a:extLst>
        </xdr:cNvPr>
        <xdr:cNvSpPr txBox="1">
          <a:spLocks noChangeArrowheads="1"/>
        </xdr:cNvSpPr>
      </xdr:nvSpPr>
      <xdr:spPr bwMode="auto">
        <a:xfrm>
          <a:off x="6000750" y="800100"/>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xdr:twoCellAnchor editAs="absolute">
    <xdr:from>
      <xdr:col>11</xdr:col>
      <xdr:colOff>361950</xdr:colOff>
      <xdr:row>5</xdr:row>
      <xdr:rowOff>19050</xdr:rowOff>
    </xdr:from>
    <xdr:to>
      <xdr:col>14</xdr:col>
      <xdr:colOff>47625</xdr:colOff>
      <xdr:row>5</xdr:row>
      <xdr:rowOff>428625</xdr:rowOff>
    </xdr:to>
    <xdr:sp macro="" textlink="">
      <xdr:nvSpPr>
        <xdr:cNvPr id="3" name="Text Box 212">
          <a:extLst>
            <a:ext uri="{FF2B5EF4-FFF2-40B4-BE49-F238E27FC236}">
              <a16:creationId xmlns:a16="http://schemas.microsoft.com/office/drawing/2014/main" id="{00000000-0008-0000-0D00-000003000000}"/>
            </a:ext>
          </a:extLst>
        </xdr:cNvPr>
        <xdr:cNvSpPr txBox="1">
          <a:spLocks noChangeArrowheads="1"/>
        </xdr:cNvSpPr>
      </xdr:nvSpPr>
      <xdr:spPr bwMode="auto">
        <a:xfrm>
          <a:off x="6734175" y="838200"/>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11</xdr:col>
          <xdr:colOff>365760</xdr:colOff>
          <xdr:row>0</xdr:row>
          <xdr:rowOff>99060</xdr:rowOff>
        </xdr:from>
        <xdr:to>
          <xdr:col>13</xdr:col>
          <xdr:colOff>480060</xdr:colOff>
          <xdr:row>2</xdr:row>
          <xdr:rowOff>45720</xdr:rowOff>
        </xdr:to>
        <xdr:sp macro="" textlink="">
          <xdr:nvSpPr>
            <xdr:cNvPr id="66565" name="Button 5" hidden="1">
              <a:extLst>
                <a:ext uri="{63B3BB69-23CF-44E3-9099-C40C66FF867C}">
                  <a14:compatExt spid="_x0000_s66565"/>
                </a:ext>
                <a:ext uri="{FF2B5EF4-FFF2-40B4-BE49-F238E27FC236}">
                  <a16:creationId xmlns:a16="http://schemas.microsoft.com/office/drawing/2014/main" id="{00000000-0008-0000-0D00-0000050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5</xdr:row>
          <xdr:rowOff>312420</xdr:rowOff>
        </xdr:from>
        <xdr:to>
          <xdr:col>13</xdr:col>
          <xdr:colOff>480060</xdr:colOff>
          <xdr:row>5</xdr:row>
          <xdr:rowOff>571500</xdr:rowOff>
        </xdr:to>
        <xdr:sp macro="" textlink="">
          <xdr:nvSpPr>
            <xdr:cNvPr id="66566" name="Button 6" hidden="1">
              <a:extLst>
                <a:ext uri="{63B3BB69-23CF-44E3-9099-C40C66FF867C}">
                  <a14:compatExt spid="_x0000_s66566"/>
                </a:ext>
                <a:ext uri="{FF2B5EF4-FFF2-40B4-BE49-F238E27FC236}">
                  <a16:creationId xmlns:a16="http://schemas.microsoft.com/office/drawing/2014/main" id="{00000000-0008-0000-0D00-000006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3</xdr:row>
          <xdr:rowOff>0</xdr:rowOff>
        </xdr:from>
        <xdr:to>
          <xdr:col>13</xdr:col>
          <xdr:colOff>480060</xdr:colOff>
          <xdr:row>4</xdr:row>
          <xdr:rowOff>160020</xdr:rowOff>
        </xdr:to>
        <xdr:sp macro="" textlink="">
          <xdr:nvSpPr>
            <xdr:cNvPr id="66567" name="Button 7" hidden="1">
              <a:extLst>
                <a:ext uri="{63B3BB69-23CF-44E3-9099-C40C66FF867C}">
                  <a14:compatExt spid="_x0000_s66567"/>
                </a:ext>
                <a:ext uri="{FF2B5EF4-FFF2-40B4-BE49-F238E27FC236}">
                  <a16:creationId xmlns:a16="http://schemas.microsoft.com/office/drawing/2014/main" id="{00000000-0008-0000-0D00-000007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5</xdr:row>
          <xdr:rowOff>594360</xdr:rowOff>
        </xdr:from>
        <xdr:to>
          <xdr:col>13</xdr:col>
          <xdr:colOff>480060</xdr:colOff>
          <xdr:row>6</xdr:row>
          <xdr:rowOff>297180</xdr:rowOff>
        </xdr:to>
        <xdr:sp macro="" textlink="">
          <xdr:nvSpPr>
            <xdr:cNvPr id="66692" name="Button 132" hidden="1">
              <a:extLst>
                <a:ext uri="{63B3BB69-23CF-44E3-9099-C40C66FF867C}">
                  <a14:compatExt spid="_x0000_s66692"/>
                </a:ext>
                <a:ext uri="{FF2B5EF4-FFF2-40B4-BE49-F238E27FC236}">
                  <a16:creationId xmlns:a16="http://schemas.microsoft.com/office/drawing/2014/main" id="{00000000-0008-0000-0D00-000084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95250</xdr:colOff>
      <xdr:row>165</xdr:row>
      <xdr:rowOff>136561</xdr:rowOff>
    </xdr:from>
    <xdr:to>
      <xdr:col>11</xdr:col>
      <xdr:colOff>104775</xdr:colOff>
      <xdr:row>172</xdr:row>
      <xdr:rowOff>276225</xdr:rowOff>
    </xdr:to>
    <xdr:pic>
      <xdr:nvPicPr>
        <xdr:cNvPr id="8" name="Picture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67868836"/>
          <a:ext cx="7124700" cy="2120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11</xdr:col>
      <xdr:colOff>323851</xdr:colOff>
      <xdr:row>4</xdr:row>
      <xdr:rowOff>123825</xdr:rowOff>
    </xdr:from>
    <xdr:to>
      <xdr:col>14</xdr:col>
      <xdr:colOff>190501</xdr:colOff>
      <xdr:row>4</xdr:row>
      <xdr:rowOff>533400</xdr:rowOff>
    </xdr:to>
    <xdr:sp macro="" textlink="">
      <xdr:nvSpPr>
        <xdr:cNvPr id="2" name="Text Box 8">
          <a:extLst>
            <a:ext uri="{FF2B5EF4-FFF2-40B4-BE49-F238E27FC236}">
              <a16:creationId xmlns:a16="http://schemas.microsoft.com/office/drawing/2014/main" id="{00000000-0008-0000-0E00-000002000000}"/>
            </a:ext>
          </a:extLst>
        </xdr:cNvPr>
        <xdr:cNvSpPr txBox="1">
          <a:spLocks noChangeArrowheads="1"/>
        </xdr:cNvSpPr>
      </xdr:nvSpPr>
      <xdr:spPr bwMode="auto">
        <a:xfrm>
          <a:off x="6400801" y="809625"/>
          <a:ext cx="169545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xdr:from>
          <xdr:col>9</xdr:col>
          <xdr:colOff>83820</xdr:colOff>
          <xdr:row>51</xdr:row>
          <xdr:rowOff>99060</xdr:rowOff>
        </xdr:from>
        <xdr:to>
          <xdr:col>10</xdr:col>
          <xdr:colOff>601980</xdr:colOff>
          <xdr:row>51</xdr:row>
          <xdr:rowOff>99060</xdr:rowOff>
        </xdr:to>
        <xdr:sp macro="" textlink="">
          <xdr:nvSpPr>
            <xdr:cNvPr id="665601" name="Object 1" hidden="1">
              <a:extLst>
                <a:ext uri="{63B3BB69-23CF-44E3-9099-C40C66FF867C}">
                  <a14:compatExt spid="_x0000_s665601"/>
                </a:ext>
                <a:ext uri="{FF2B5EF4-FFF2-40B4-BE49-F238E27FC236}">
                  <a16:creationId xmlns:a16="http://schemas.microsoft.com/office/drawing/2014/main" id="{00000000-0008-0000-0E00-0000012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51</xdr:row>
          <xdr:rowOff>99060</xdr:rowOff>
        </xdr:from>
        <xdr:to>
          <xdr:col>10</xdr:col>
          <xdr:colOff>556260</xdr:colOff>
          <xdr:row>51</xdr:row>
          <xdr:rowOff>99060</xdr:rowOff>
        </xdr:to>
        <xdr:sp macro="" textlink="">
          <xdr:nvSpPr>
            <xdr:cNvPr id="665602" name="Object 2" hidden="1">
              <a:extLst>
                <a:ext uri="{63B3BB69-23CF-44E3-9099-C40C66FF867C}">
                  <a14:compatExt spid="_x0000_s665602"/>
                </a:ext>
                <a:ext uri="{FF2B5EF4-FFF2-40B4-BE49-F238E27FC236}">
                  <a16:creationId xmlns:a16="http://schemas.microsoft.com/office/drawing/2014/main" id="{00000000-0008-0000-0E00-0000022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259080</xdr:colOff>
          <xdr:row>0</xdr:row>
          <xdr:rowOff>106680</xdr:rowOff>
        </xdr:from>
        <xdr:to>
          <xdr:col>14</xdr:col>
          <xdr:colOff>175260</xdr:colOff>
          <xdr:row>2</xdr:row>
          <xdr:rowOff>60960</xdr:rowOff>
        </xdr:to>
        <xdr:sp macro="" textlink="">
          <xdr:nvSpPr>
            <xdr:cNvPr id="665603" name="Button 3" hidden="1">
              <a:extLst>
                <a:ext uri="{63B3BB69-23CF-44E3-9099-C40C66FF867C}">
                  <a14:compatExt spid="_x0000_s665603"/>
                </a:ext>
                <a:ext uri="{FF2B5EF4-FFF2-40B4-BE49-F238E27FC236}">
                  <a16:creationId xmlns:a16="http://schemas.microsoft.com/office/drawing/2014/main" id="{00000000-0008-0000-0E00-00000328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259080</xdr:colOff>
          <xdr:row>4</xdr:row>
          <xdr:rowOff>350520</xdr:rowOff>
        </xdr:from>
        <xdr:to>
          <xdr:col>14</xdr:col>
          <xdr:colOff>175260</xdr:colOff>
          <xdr:row>5</xdr:row>
          <xdr:rowOff>45720</xdr:rowOff>
        </xdr:to>
        <xdr:sp macro="" textlink="">
          <xdr:nvSpPr>
            <xdr:cNvPr id="665604" name="Button 4" hidden="1">
              <a:extLst>
                <a:ext uri="{63B3BB69-23CF-44E3-9099-C40C66FF867C}">
                  <a14:compatExt spid="_x0000_s665604"/>
                </a:ext>
                <a:ext uri="{FF2B5EF4-FFF2-40B4-BE49-F238E27FC236}">
                  <a16:creationId xmlns:a16="http://schemas.microsoft.com/office/drawing/2014/main" id="{00000000-0008-0000-0E00-0000042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259080</xdr:colOff>
          <xdr:row>2</xdr:row>
          <xdr:rowOff>76200</xdr:rowOff>
        </xdr:from>
        <xdr:to>
          <xdr:col>14</xdr:col>
          <xdr:colOff>175260</xdr:colOff>
          <xdr:row>4</xdr:row>
          <xdr:rowOff>99060</xdr:rowOff>
        </xdr:to>
        <xdr:sp macro="" textlink="">
          <xdr:nvSpPr>
            <xdr:cNvPr id="665605" name="Button 5" hidden="1">
              <a:extLst>
                <a:ext uri="{63B3BB69-23CF-44E3-9099-C40C66FF867C}">
                  <a14:compatExt spid="_x0000_s665605"/>
                </a:ext>
                <a:ext uri="{FF2B5EF4-FFF2-40B4-BE49-F238E27FC236}">
                  <a16:creationId xmlns:a16="http://schemas.microsoft.com/office/drawing/2014/main" id="{00000000-0008-0000-0E00-0000052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259080</xdr:colOff>
          <xdr:row>5</xdr:row>
          <xdr:rowOff>106680</xdr:rowOff>
        </xdr:from>
        <xdr:to>
          <xdr:col>14</xdr:col>
          <xdr:colOff>175260</xdr:colOff>
          <xdr:row>6</xdr:row>
          <xdr:rowOff>175260</xdr:rowOff>
        </xdr:to>
        <xdr:sp macro="" textlink="">
          <xdr:nvSpPr>
            <xdr:cNvPr id="665685" name="Button 85" hidden="1">
              <a:extLst>
                <a:ext uri="{63B3BB69-23CF-44E3-9099-C40C66FF867C}">
                  <a14:compatExt spid="_x0000_s665685"/>
                </a:ext>
                <a:ext uri="{FF2B5EF4-FFF2-40B4-BE49-F238E27FC236}">
                  <a16:creationId xmlns:a16="http://schemas.microsoft.com/office/drawing/2014/main" id="{00000000-0008-0000-0E00-0000552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11</xdr:col>
      <xdr:colOff>104775</xdr:colOff>
      <xdr:row>6</xdr:row>
      <xdr:rowOff>0</xdr:rowOff>
    </xdr:from>
    <xdr:to>
      <xdr:col>11</xdr:col>
      <xdr:colOff>371475</xdr:colOff>
      <xdr:row>7</xdr:row>
      <xdr:rowOff>304800</xdr:rowOff>
    </xdr:to>
    <xdr:sp macro="" textlink="">
      <xdr:nvSpPr>
        <xdr:cNvPr id="738940" name="AutoShape 98">
          <a:extLst>
            <a:ext uri="{FF2B5EF4-FFF2-40B4-BE49-F238E27FC236}">
              <a16:creationId xmlns:a16="http://schemas.microsoft.com/office/drawing/2014/main" id="{00000000-0008-0000-0F00-00007C460B00}"/>
            </a:ext>
          </a:extLst>
        </xdr:cNvPr>
        <xdr:cNvSpPr>
          <a:spLocks noChangeArrowheads="1"/>
        </xdr:cNvSpPr>
      </xdr:nvSpPr>
      <xdr:spPr bwMode="auto">
        <a:xfrm rot="10799506" flipH="1">
          <a:off x="6305550" y="2266950"/>
          <a:ext cx="266700" cy="4667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close/>
            </a:path>
          </a:pathLst>
        </a:custGeom>
        <a:solidFill>
          <a:srgbClr val="000000"/>
        </a:solidFill>
        <a:ln w="9525">
          <a:solidFill>
            <a:srgbClr val="000000"/>
          </a:solidFill>
          <a:miter lim="800000"/>
          <a:headEnd/>
          <a:tailEnd/>
        </a:ln>
      </xdr:spPr>
    </xdr:sp>
    <xdr:clientData/>
  </xdr:twoCellAnchor>
  <xdr:twoCellAnchor>
    <xdr:from>
      <xdr:col>11</xdr:col>
      <xdr:colOff>114300</xdr:colOff>
      <xdr:row>27</xdr:row>
      <xdr:rowOff>53340</xdr:rowOff>
    </xdr:from>
    <xdr:to>
      <xdr:col>11</xdr:col>
      <xdr:colOff>381000</xdr:colOff>
      <xdr:row>28</xdr:row>
      <xdr:rowOff>358140</xdr:rowOff>
    </xdr:to>
    <xdr:sp macro="" textlink="">
      <xdr:nvSpPr>
        <xdr:cNvPr id="738941" name="AutoShape 99">
          <a:extLst>
            <a:ext uri="{FF2B5EF4-FFF2-40B4-BE49-F238E27FC236}">
              <a16:creationId xmlns:a16="http://schemas.microsoft.com/office/drawing/2014/main" id="{00000000-0008-0000-0F00-00007D460B00}"/>
            </a:ext>
          </a:extLst>
        </xdr:cNvPr>
        <xdr:cNvSpPr>
          <a:spLocks noChangeArrowheads="1"/>
        </xdr:cNvSpPr>
      </xdr:nvSpPr>
      <xdr:spPr bwMode="auto">
        <a:xfrm rot="10799506" flipH="1">
          <a:off x="6492240" y="7612380"/>
          <a:ext cx="266700" cy="4953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close/>
            </a:path>
          </a:pathLst>
        </a:custGeom>
        <a:solidFill>
          <a:srgbClr val="000000"/>
        </a:solidFill>
        <a:ln w="9525">
          <a:solidFill>
            <a:srgbClr val="000000"/>
          </a:solidFill>
          <a:miter lim="800000"/>
          <a:headEnd/>
          <a:tailEnd/>
        </a:ln>
      </xdr:spPr>
    </xdr:sp>
    <xdr:clientData/>
  </xdr:twoCellAnchor>
  <xdr:twoCellAnchor>
    <xdr:from>
      <xdr:col>11</xdr:col>
      <xdr:colOff>114300</xdr:colOff>
      <xdr:row>42</xdr:row>
      <xdr:rowOff>74295</xdr:rowOff>
    </xdr:from>
    <xdr:to>
      <xdr:col>11</xdr:col>
      <xdr:colOff>381000</xdr:colOff>
      <xdr:row>43</xdr:row>
      <xdr:rowOff>377190</xdr:rowOff>
    </xdr:to>
    <xdr:sp macro="" textlink="">
      <xdr:nvSpPr>
        <xdr:cNvPr id="738942" name="AutoShape 100">
          <a:extLst>
            <a:ext uri="{FF2B5EF4-FFF2-40B4-BE49-F238E27FC236}">
              <a16:creationId xmlns:a16="http://schemas.microsoft.com/office/drawing/2014/main" id="{00000000-0008-0000-0F00-00007E460B00}"/>
            </a:ext>
          </a:extLst>
        </xdr:cNvPr>
        <xdr:cNvSpPr>
          <a:spLocks noChangeArrowheads="1"/>
        </xdr:cNvSpPr>
      </xdr:nvSpPr>
      <xdr:spPr bwMode="auto">
        <a:xfrm rot="10799506" flipH="1">
          <a:off x="6492240" y="11290935"/>
          <a:ext cx="266700" cy="47053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close/>
            </a:path>
          </a:pathLst>
        </a:custGeom>
        <a:solidFill>
          <a:srgbClr val="000000"/>
        </a:solidFill>
        <a:ln w="9525">
          <a:solidFill>
            <a:srgbClr val="000000"/>
          </a:solidFill>
          <a:miter lim="800000"/>
          <a:headEnd/>
          <a:tailEnd/>
        </a:ln>
      </xdr:spPr>
    </xdr:sp>
    <xdr:clientData/>
  </xdr:twoCellAnchor>
  <xdr:twoCellAnchor editAs="absolute">
    <xdr:from>
      <xdr:col>12</xdr:col>
      <xdr:colOff>314326</xdr:colOff>
      <xdr:row>2</xdr:row>
      <xdr:rowOff>504825</xdr:rowOff>
    </xdr:from>
    <xdr:to>
      <xdr:col>15</xdr:col>
      <xdr:colOff>123826</xdr:colOff>
      <xdr:row>2</xdr:row>
      <xdr:rowOff>914400</xdr:rowOff>
    </xdr:to>
    <xdr:sp macro="" textlink="">
      <xdr:nvSpPr>
        <xdr:cNvPr id="38389" name="Text Box 501">
          <a:extLst>
            <a:ext uri="{FF2B5EF4-FFF2-40B4-BE49-F238E27FC236}">
              <a16:creationId xmlns:a16="http://schemas.microsoft.com/office/drawing/2014/main" id="{00000000-0008-0000-0F00-0000F5950000}"/>
            </a:ext>
          </a:extLst>
        </xdr:cNvPr>
        <xdr:cNvSpPr txBox="1">
          <a:spLocks noChangeArrowheads="1"/>
        </xdr:cNvSpPr>
      </xdr:nvSpPr>
      <xdr:spPr bwMode="auto">
        <a:xfrm>
          <a:off x="7019926" y="838200"/>
          <a:ext cx="163830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xdr:twoCellAnchor>
    <xdr:from>
      <xdr:col>11</xdr:col>
      <xdr:colOff>121920</xdr:colOff>
      <xdr:row>50</xdr:row>
      <xdr:rowOff>60960</xdr:rowOff>
    </xdr:from>
    <xdr:to>
      <xdr:col>11</xdr:col>
      <xdr:colOff>388620</xdr:colOff>
      <xdr:row>51</xdr:row>
      <xdr:rowOff>363855</xdr:rowOff>
    </xdr:to>
    <xdr:sp macro="" textlink="">
      <xdr:nvSpPr>
        <xdr:cNvPr id="11" name="AutoShape 100">
          <a:extLst>
            <a:ext uri="{FF2B5EF4-FFF2-40B4-BE49-F238E27FC236}">
              <a16:creationId xmlns:a16="http://schemas.microsoft.com/office/drawing/2014/main" id="{00000000-0008-0000-0F00-00000B000000}"/>
            </a:ext>
          </a:extLst>
        </xdr:cNvPr>
        <xdr:cNvSpPr>
          <a:spLocks noChangeArrowheads="1"/>
        </xdr:cNvSpPr>
      </xdr:nvSpPr>
      <xdr:spPr bwMode="auto">
        <a:xfrm rot="10799506" flipH="1">
          <a:off x="6499860" y="13228320"/>
          <a:ext cx="266700" cy="47053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close/>
            </a:path>
          </a:pathLst>
        </a:custGeom>
        <a:solidFill>
          <a:srgbClr val="000000"/>
        </a:solidFill>
        <a:ln w="9525">
          <a:solidFill>
            <a:srgbClr val="000000"/>
          </a:solidFill>
          <a:miter lim="800000"/>
          <a:headEnd/>
          <a:tailEnd/>
        </a:ln>
      </xdr:spPr>
    </xdr:sp>
    <xdr:clientData/>
  </xdr:twoCellAnchor>
  <xdr:twoCellAnchor>
    <xdr:from>
      <xdr:col>11</xdr:col>
      <xdr:colOff>83820</xdr:colOff>
      <xdr:row>61</xdr:row>
      <xdr:rowOff>30480</xdr:rowOff>
    </xdr:from>
    <xdr:to>
      <xdr:col>11</xdr:col>
      <xdr:colOff>350520</xdr:colOff>
      <xdr:row>63</xdr:row>
      <xdr:rowOff>135255</xdr:rowOff>
    </xdr:to>
    <xdr:sp macro="" textlink="">
      <xdr:nvSpPr>
        <xdr:cNvPr id="12" name="AutoShape 100">
          <a:extLst>
            <a:ext uri="{FF2B5EF4-FFF2-40B4-BE49-F238E27FC236}">
              <a16:creationId xmlns:a16="http://schemas.microsoft.com/office/drawing/2014/main" id="{00000000-0008-0000-0F00-00000C000000}"/>
            </a:ext>
          </a:extLst>
        </xdr:cNvPr>
        <xdr:cNvSpPr>
          <a:spLocks noChangeArrowheads="1"/>
        </xdr:cNvSpPr>
      </xdr:nvSpPr>
      <xdr:spPr bwMode="auto">
        <a:xfrm rot="10799506" flipH="1">
          <a:off x="6461760" y="15308580"/>
          <a:ext cx="266700" cy="47053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close/>
            </a:path>
          </a:pathLst>
        </a:custGeom>
        <a:solidFill>
          <a:srgbClr val="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12</xdr:col>
          <xdr:colOff>228600</xdr:colOff>
          <xdr:row>0</xdr:row>
          <xdr:rowOff>137160</xdr:rowOff>
        </xdr:from>
        <xdr:to>
          <xdr:col>15</xdr:col>
          <xdr:colOff>137160</xdr:colOff>
          <xdr:row>2</xdr:row>
          <xdr:rowOff>121920</xdr:rowOff>
        </xdr:to>
        <xdr:sp macro="" textlink="">
          <xdr:nvSpPr>
            <xdr:cNvPr id="38386" name="Button 498" hidden="1">
              <a:extLst>
                <a:ext uri="{63B3BB69-23CF-44E3-9099-C40C66FF867C}">
                  <a14:compatExt spid="_x0000_s38386"/>
                </a:ext>
                <a:ext uri="{FF2B5EF4-FFF2-40B4-BE49-F238E27FC236}">
                  <a16:creationId xmlns:a16="http://schemas.microsoft.com/office/drawing/2014/main" id="{00000000-0008-0000-0F00-0000F295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228600</xdr:colOff>
          <xdr:row>2</xdr:row>
          <xdr:rowOff>655320</xdr:rowOff>
        </xdr:from>
        <xdr:to>
          <xdr:col>15</xdr:col>
          <xdr:colOff>137160</xdr:colOff>
          <xdr:row>3</xdr:row>
          <xdr:rowOff>175260</xdr:rowOff>
        </xdr:to>
        <xdr:sp macro="" textlink="">
          <xdr:nvSpPr>
            <xdr:cNvPr id="38387" name="Button 499" hidden="1">
              <a:extLst>
                <a:ext uri="{63B3BB69-23CF-44E3-9099-C40C66FF867C}">
                  <a14:compatExt spid="_x0000_s38387"/>
                </a:ext>
                <a:ext uri="{FF2B5EF4-FFF2-40B4-BE49-F238E27FC236}">
                  <a16:creationId xmlns:a16="http://schemas.microsoft.com/office/drawing/2014/main" id="{00000000-0008-0000-0F00-0000F39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228600</xdr:colOff>
          <xdr:row>2</xdr:row>
          <xdr:rowOff>137160</xdr:rowOff>
        </xdr:from>
        <xdr:to>
          <xdr:col>15</xdr:col>
          <xdr:colOff>137160</xdr:colOff>
          <xdr:row>2</xdr:row>
          <xdr:rowOff>403860</xdr:rowOff>
        </xdr:to>
        <xdr:sp macro="" textlink="">
          <xdr:nvSpPr>
            <xdr:cNvPr id="38388" name="Button 500" hidden="1">
              <a:extLst>
                <a:ext uri="{63B3BB69-23CF-44E3-9099-C40C66FF867C}">
                  <a14:compatExt spid="_x0000_s38388"/>
                </a:ext>
                <a:ext uri="{FF2B5EF4-FFF2-40B4-BE49-F238E27FC236}">
                  <a16:creationId xmlns:a16="http://schemas.microsoft.com/office/drawing/2014/main" id="{00000000-0008-0000-0F00-0000F49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228600</xdr:colOff>
          <xdr:row>3</xdr:row>
          <xdr:rowOff>198120</xdr:rowOff>
        </xdr:from>
        <xdr:to>
          <xdr:col>15</xdr:col>
          <xdr:colOff>137160</xdr:colOff>
          <xdr:row>4</xdr:row>
          <xdr:rowOff>137160</xdr:rowOff>
        </xdr:to>
        <xdr:sp macro="" textlink="">
          <xdr:nvSpPr>
            <xdr:cNvPr id="682077" name="Button 1117" hidden="1">
              <a:extLst>
                <a:ext uri="{63B3BB69-23CF-44E3-9099-C40C66FF867C}">
                  <a14:compatExt spid="_x0000_s682077"/>
                </a:ext>
                <a:ext uri="{FF2B5EF4-FFF2-40B4-BE49-F238E27FC236}">
                  <a16:creationId xmlns:a16="http://schemas.microsoft.com/office/drawing/2014/main" id="{00000000-0008-0000-0F00-00005D6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absolute">
    <xdr:from>
      <xdr:col>10</xdr:col>
      <xdr:colOff>295275</xdr:colOff>
      <xdr:row>2</xdr:row>
      <xdr:rowOff>466725</xdr:rowOff>
    </xdr:from>
    <xdr:to>
      <xdr:col>13</xdr:col>
      <xdr:colOff>266700</xdr:colOff>
      <xdr:row>3</xdr:row>
      <xdr:rowOff>28575</xdr:rowOff>
    </xdr:to>
    <xdr:sp macro="" textlink="">
      <xdr:nvSpPr>
        <xdr:cNvPr id="65544" name="Text Box 8">
          <a:extLst>
            <a:ext uri="{FF2B5EF4-FFF2-40B4-BE49-F238E27FC236}">
              <a16:creationId xmlns:a16="http://schemas.microsoft.com/office/drawing/2014/main" id="{00000000-0008-0000-1000-000008000100}"/>
            </a:ext>
          </a:extLst>
        </xdr:cNvPr>
        <xdr:cNvSpPr txBox="1">
          <a:spLocks noChangeArrowheads="1"/>
        </xdr:cNvSpPr>
      </xdr:nvSpPr>
      <xdr:spPr bwMode="auto">
        <a:xfrm>
          <a:off x="6105525" y="857250"/>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251460</xdr:colOff>
          <xdr:row>1</xdr:row>
          <xdr:rowOff>38100</xdr:rowOff>
        </xdr:from>
        <xdr:to>
          <xdr:col>12</xdr:col>
          <xdr:colOff>365760</xdr:colOff>
          <xdr:row>2</xdr:row>
          <xdr:rowOff>83820</xdr:rowOff>
        </xdr:to>
        <xdr:sp macro="" textlink="">
          <xdr:nvSpPr>
            <xdr:cNvPr id="65541" name="Button 5" hidden="1">
              <a:extLst>
                <a:ext uri="{63B3BB69-23CF-44E3-9099-C40C66FF867C}">
                  <a14:compatExt spid="_x0000_s65541"/>
                </a:ext>
                <a:ext uri="{FF2B5EF4-FFF2-40B4-BE49-F238E27FC236}">
                  <a16:creationId xmlns:a16="http://schemas.microsoft.com/office/drawing/2014/main" id="{00000000-0008-0000-1000-0000050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2</xdr:row>
          <xdr:rowOff>640080</xdr:rowOff>
        </xdr:from>
        <xdr:to>
          <xdr:col>12</xdr:col>
          <xdr:colOff>365760</xdr:colOff>
          <xdr:row>3</xdr:row>
          <xdr:rowOff>266700</xdr:rowOff>
        </xdr:to>
        <xdr:sp macro="" textlink="">
          <xdr:nvSpPr>
            <xdr:cNvPr id="65542" name="Button 6" hidden="1">
              <a:extLst>
                <a:ext uri="{63B3BB69-23CF-44E3-9099-C40C66FF867C}">
                  <a14:compatExt spid="_x0000_s65542"/>
                </a:ext>
                <a:ext uri="{FF2B5EF4-FFF2-40B4-BE49-F238E27FC236}">
                  <a16:creationId xmlns:a16="http://schemas.microsoft.com/office/drawing/2014/main" id="{00000000-0008-0000-1000-000006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2</xdr:row>
          <xdr:rowOff>106680</xdr:rowOff>
        </xdr:from>
        <xdr:to>
          <xdr:col>12</xdr:col>
          <xdr:colOff>365760</xdr:colOff>
          <xdr:row>2</xdr:row>
          <xdr:rowOff>365760</xdr:rowOff>
        </xdr:to>
        <xdr:sp macro="" textlink="">
          <xdr:nvSpPr>
            <xdr:cNvPr id="65543" name="Button 7" hidden="1">
              <a:extLst>
                <a:ext uri="{63B3BB69-23CF-44E3-9099-C40C66FF867C}">
                  <a14:compatExt spid="_x0000_s65543"/>
                </a:ext>
                <a:ext uri="{FF2B5EF4-FFF2-40B4-BE49-F238E27FC236}">
                  <a16:creationId xmlns:a16="http://schemas.microsoft.com/office/drawing/2014/main" id="{00000000-0008-0000-1000-000007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3</xdr:row>
          <xdr:rowOff>289560</xdr:rowOff>
        </xdr:from>
        <xdr:to>
          <xdr:col>12</xdr:col>
          <xdr:colOff>365760</xdr:colOff>
          <xdr:row>5</xdr:row>
          <xdr:rowOff>228600</xdr:rowOff>
        </xdr:to>
        <xdr:sp macro="" textlink="">
          <xdr:nvSpPr>
            <xdr:cNvPr id="65668" name="Button 132" hidden="1">
              <a:extLst>
                <a:ext uri="{63B3BB69-23CF-44E3-9099-C40C66FF867C}">
                  <a14:compatExt spid="_x0000_s65668"/>
                </a:ext>
                <a:ext uri="{FF2B5EF4-FFF2-40B4-BE49-F238E27FC236}">
                  <a16:creationId xmlns:a16="http://schemas.microsoft.com/office/drawing/2014/main" id="{00000000-0008-0000-1000-000084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editAs="absolute">
    <xdr:from>
      <xdr:col>11</xdr:col>
      <xdr:colOff>342900</xdr:colOff>
      <xdr:row>4</xdr:row>
      <xdr:rowOff>219075</xdr:rowOff>
    </xdr:from>
    <xdr:to>
      <xdr:col>14</xdr:col>
      <xdr:colOff>314325</xdr:colOff>
      <xdr:row>7</xdr:row>
      <xdr:rowOff>190500</xdr:rowOff>
    </xdr:to>
    <xdr:sp macro="" textlink="">
      <xdr:nvSpPr>
        <xdr:cNvPr id="2" name="Text Box 6">
          <a:extLst>
            <a:ext uri="{FF2B5EF4-FFF2-40B4-BE49-F238E27FC236}">
              <a16:creationId xmlns:a16="http://schemas.microsoft.com/office/drawing/2014/main" id="{00000000-0008-0000-1100-000002000000}"/>
            </a:ext>
          </a:extLst>
        </xdr:cNvPr>
        <xdr:cNvSpPr txBox="1">
          <a:spLocks noChangeArrowheads="1"/>
        </xdr:cNvSpPr>
      </xdr:nvSpPr>
      <xdr:spPr bwMode="auto">
        <a:xfrm>
          <a:off x="6619875" y="895350"/>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11</xdr:col>
          <xdr:colOff>251460</xdr:colOff>
          <xdr:row>0</xdr:row>
          <xdr:rowOff>182880</xdr:rowOff>
        </xdr:from>
        <xdr:to>
          <xdr:col>14</xdr:col>
          <xdr:colOff>160020</xdr:colOff>
          <xdr:row>3</xdr:row>
          <xdr:rowOff>76200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00000000-0008-0000-1100-0000018C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251460</xdr:colOff>
          <xdr:row>7</xdr:row>
          <xdr:rowOff>114300</xdr:rowOff>
        </xdr:from>
        <xdr:to>
          <xdr:col>14</xdr:col>
          <xdr:colOff>160020</xdr:colOff>
          <xdr:row>10</xdr:row>
          <xdr:rowOff>7620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00000000-0008-0000-1100-0000028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251460</xdr:colOff>
          <xdr:row>3</xdr:row>
          <xdr:rowOff>106680</xdr:rowOff>
        </xdr:from>
        <xdr:to>
          <xdr:col>14</xdr:col>
          <xdr:colOff>160020</xdr:colOff>
          <xdr:row>5</xdr:row>
          <xdr:rowOff>0</xdr:rowOff>
        </xdr:to>
        <xdr:sp macro="" textlink="">
          <xdr:nvSpPr>
            <xdr:cNvPr id="691203" name="Button 3" hidden="1">
              <a:extLst>
                <a:ext uri="{63B3BB69-23CF-44E3-9099-C40C66FF867C}">
                  <a14:compatExt spid="_x0000_s691203"/>
                </a:ext>
                <a:ext uri="{FF2B5EF4-FFF2-40B4-BE49-F238E27FC236}">
                  <a16:creationId xmlns:a16="http://schemas.microsoft.com/office/drawing/2014/main" id="{00000000-0008-0000-1100-0000038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251460</xdr:colOff>
          <xdr:row>10</xdr:row>
          <xdr:rowOff>30480</xdr:rowOff>
        </xdr:from>
        <xdr:to>
          <xdr:col>14</xdr:col>
          <xdr:colOff>160020</xdr:colOff>
          <xdr:row>13</xdr:row>
          <xdr:rowOff>68580</xdr:rowOff>
        </xdr:to>
        <xdr:sp macro="" textlink="">
          <xdr:nvSpPr>
            <xdr:cNvPr id="691211" name="Button 11" hidden="1">
              <a:extLst>
                <a:ext uri="{63B3BB69-23CF-44E3-9099-C40C66FF867C}">
                  <a14:compatExt spid="_x0000_s691211"/>
                </a:ext>
                <a:ext uri="{FF2B5EF4-FFF2-40B4-BE49-F238E27FC236}">
                  <a16:creationId xmlns:a16="http://schemas.microsoft.com/office/drawing/2014/main" id="{00000000-0008-0000-1100-00000B8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editAs="absolute">
    <xdr:from>
      <xdr:col>13</xdr:col>
      <xdr:colOff>23357</xdr:colOff>
      <xdr:row>1</xdr:row>
      <xdr:rowOff>392430</xdr:rowOff>
    </xdr:from>
    <xdr:to>
      <xdr:col>15</xdr:col>
      <xdr:colOff>436245</xdr:colOff>
      <xdr:row>1</xdr:row>
      <xdr:rowOff>804821</xdr:rowOff>
    </xdr:to>
    <xdr:sp macro="" textlink="">
      <xdr:nvSpPr>
        <xdr:cNvPr id="2" name="Text Box 6">
          <a:extLst>
            <a:ext uri="{FF2B5EF4-FFF2-40B4-BE49-F238E27FC236}">
              <a16:creationId xmlns:a16="http://schemas.microsoft.com/office/drawing/2014/main" id="{00000000-0008-0000-1200-000002000000}"/>
            </a:ext>
          </a:extLst>
        </xdr:cNvPr>
        <xdr:cNvSpPr txBox="1">
          <a:spLocks noChangeArrowheads="1"/>
        </xdr:cNvSpPr>
      </xdr:nvSpPr>
      <xdr:spPr bwMode="auto">
        <a:xfrm>
          <a:off x="7243307" y="973455"/>
          <a:ext cx="1632088" cy="41239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13</xdr:col>
          <xdr:colOff>0</xdr:colOff>
          <xdr:row>0</xdr:row>
          <xdr:rowOff>228600</xdr:rowOff>
        </xdr:from>
        <xdr:to>
          <xdr:col>15</xdr:col>
          <xdr:colOff>403860</xdr:colOff>
          <xdr:row>1</xdr:row>
          <xdr:rowOff>22860</xdr:rowOff>
        </xdr:to>
        <xdr:sp macro="" textlink="">
          <xdr:nvSpPr>
            <xdr:cNvPr id="762881" name="Button 1" hidden="1">
              <a:extLst>
                <a:ext uri="{63B3BB69-23CF-44E3-9099-C40C66FF867C}">
                  <a14:compatExt spid="_x0000_s762881"/>
                </a:ext>
                <a:ext uri="{FF2B5EF4-FFF2-40B4-BE49-F238E27FC236}">
                  <a16:creationId xmlns:a16="http://schemas.microsoft.com/office/drawing/2014/main" id="{00000000-0008-0000-1200-000001A40B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1</xdr:row>
          <xdr:rowOff>594360</xdr:rowOff>
        </xdr:from>
        <xdr:to>
          <xdr:col>15</xdr:col>
          <xdr:colOff>403860</xdr:colOff>
          <xdr:row>2</xdr:row>
          <xdr:rowOff>160020</xdr:rowOff>
        </xdr:to>
        <xdr:sp macro="" textlink="">
          <xdr:nvSpPr>
            <xdr:cNvPr id="762882" name="Button 2" hidden="1">
              <a:extLst>
                <a:ext uri="{63B3BB69-23CF-44E3-9099-C40C66FF867C}">
                  <a14:compatExt spid="_x0000_s762882"/>
                </a:ext>
                <a:ext uri="{FF2B5EF4-FFF2-40B4-BE49-F238E27FC236}">
                  <a16:creationId xmlns:a16="http://schemas.microsoft.com/office/drawing/2014/main" id="{00000000-0008-0000-1200-000002A4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1</xdr:row>
          <xdr:rowOff>45720</xdr:rowOff>
        </xdr:from>
        <xdr:to>
          <xdr:col>15</xdr:col>
          <xdr:colOff>403860</xdr:colOff>
          <xdr:row>1</xdr:row>
          <xdr:rowOff>304800</xdr:rowOff>
        </xdr:to>
        <xdr:sp macro="" textlink="">
          <xdr:nvSpPr>
            <xdr:cNvPr id="762883" name="Button 3" hidden="1">
              <a:extLst>
                <a:ext uri="{63B3BB69-23CF-44E3-9099-C40C66FF867C}">
                  <a14:compatExt spid="_x0000_s762883"/>
                </a:ext>
                <a:ext uri="{FF2B5EF4-FFF2-40B4-BE49-F238E27FC236}">
                  <a16:creationId xmlns:a16="http://schemas.microsoft.com/office/drawing/2014/main" id="{00000000-0008-0000-1200-000003A4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3</xdr:row>
          <xdr:rowOff>0</xdr:rowOff>
        </xdr:from>
        <xdr:to>
          <xdr:col>15</xdr:col>
          <xdr:colOff>403860</xdr:colOff>
          <xdr:row>4</xdr:row>
          <xdr:rowOff>220980</xdr:rowOff>
        </xdr:to>
        <xdr:sp macro="" textlink="">
          <xdr:nvSpPr>
            <xdr:cNvPr id="762884" name="Button 4" hidden="1">
              <a:extLst>
                <a:ext uri="{63B3BB69-23CF-44E3-9099-C40C66FF867C}">
                  <a14:compatExt spid="_x0000_s762884"/>
                </a:ext>
                <a:ext uri="{FF2B5EF4-FFF2-40B4-BE49-F238E27FC236}">
                  <a16:creationId xmlns:a16="http://schemas.microsoft.com/office/drawing/2014/main" id="{00000000-0008-0000-1200-000004A4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editAs="absolute">
    <xdr:from>
      <xdr:col>11</xdr:col>
      <xdr:colOff>542925</xdr:colOff>
      <xdr:row>2</xdr:row>
      <xdr:rowOff>533400</xdr:rowOff>
    </xdr:from>
    <xdr:to>
      <xdr:col>14</xdr:col>
      <xdr:colOff>285750</xdr:colOff>
      <xdr:row>3</xdr:row>
      <xdr:rowOff>85725</xdr:rowOff>
    </xdr:to>
    <xdr:sp macro="" textlink="">
      <xdr:nvSpPr>
        <xdr:cNvPr id="74758" name="Text Box 6">
          <a:extLst>
            <a:ext uri="{FF2B5EF4-FFF2-40B4-BE49-F238E27FC236}">
              <a16:creationId xmlns:a16="http://schemas.microsoft.com/office/drawing/2014/main" id="{00000000-0008-0000-1300-000006240100}"/>
            </a:ext>
          </a:extLst>
        </xdr:cNvPr>
        <xdr:cNvSpPr txBox="1">
          <a:spLocks noChangeArrowheads="1"/>
        </xdr:cNvSpPr>
      </xdr:nvSpPr>
      <xdr:spPr bwMode="auto">
        <a:xfrm>
          <a:off x="6943725" y="971550"/>
          <a:ext cx="15716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365760</xdr:colOff>
          <xdr:row>1</xdr:row>
          <xdr:rowOff>83820</xdr:rowOff>
        </xdr:from>
        <xdr:to>
          <xdr:col>14</xdr:col>
          <xdr:colOff>266700</xdr:colOff>
          <xdr:row>2</xdr:row>
          <xdr:rowOff>137160</xdr:rowOff>
        </xdr:to>
        <xdr:sp macro="" textlink="">
          <xdr:nvSpPr>
            <xdr:cNvPr id="74755" name="Button 3" hidden="1">
              <a:extLst>
                <a:ext uri="{63B3BB69-23CF-44E3-9099-C40C66FF867C}">
                  <a14:compatExt spid="_x0000_s74755"/>
                </a:ext>
                <a:ext uri="{FF2B5EF4-FFF2-40B4-BE49-F238E27FC236}">
                  <a16:creationId xmlns:a16="http://schemas.microsoft.com/office/drawing/2014/main" id="{00000000-0008-0000-1300-0000032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3</xdr:row>
          <xdr:rowOff>30480</xdr:rowOff>
        </xdr:from>
        <xdr:to>
          <xdr:col>14</xdr:col>
          <xdr:colOff>274320</xdr:colOff>
          <xdr:row>4</xdr:row>
          <xdr:rowOff>99060</xdr:rowOff>
        </xdr:to>
        <xdr:sp macro="" textlink="">
          <xdr:nvSpPr>
            <xdr:cNvPr id="74756" name="Button 4" hidden="1">
              <a:extLst>
                <a:ext uri="{63B3BB69-23CF-44E3-9099-C40C66FF867C}">
                  <a14:compatExt spid="_x0000_s74756"/>
                </a:ext>
                <a:ext uri="{FF2B5EF4-FFF2-40B4-BE49-F238E27FC236}">
                  <a16:creationId xmlns:a16="http://schemas.microsoft.com/office/drawing/2014/main" id="{00000000-0008-0000-1300-000004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2</xdr:row>
          <xdr:rowOff>144780</xdr:rowOff>
        </xdr:from>
        <xdr:to>
          <xdr:col>14</xdr:col>
          <xdr:colOff>266700</xdr:colOff>
          <xdr:row>2</xdr:row>
          <xdr:rowOff>403860</xdr:rowOff>
        </xdr:to>
        <xdr:sp macro="" textlink="">
          <xdr:nvSpPr>
            <xdr:cNvPr id="74757" name="Button 5" hidden="1">
              <a:extLst>
                <a:ext uri="{63B3BB69-23CF-44E3-9099-C40C66FF867C}">
                  <a14:compatExt spid="_x0000_s74757"/>
                </a:ext>
                <a:ext uri="{FF2B5EF4-FFF2-40B4-BE49-F238E27FC236}">
                  <a16:creationId xmlns:a16="http://schemas.microsoft.com/office/drawing/2014/main" id="{00000000-0008-0000-1300-000005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4</xdr:row>
          <xdr:rowOff>114300</xdr:rowOff>
        </xdr:from>
        <xdr:to>
          <xdr:col>14</xdr:col>
          <xdr:colOff>274320</xdr:colOff>
          <xdr:row>6</xdr:row>
          <xdr:rowOff>114300</xdr:rowOff>
        </xdr:to>
        <xdr:sp macro="" textlink="">
          <xdr:nvSpPr>
            <xdr:cNvPr id="74883" name="Button 131" hidden="1">
              <a:extLst>
                <a:ext uri="{63B3BB69-23CF-44E3-9099-C40C66FF867C}">
                  <a14:compatExt spid="_x0000_s74883"/>
                </a:ext>
                <a:ext uri="{FF2B5EF4-FFF2-40B4-BE49-F238E27FC236}">
                  <a16:creationId xmlns:a16="http://schemas.microsoft.com/office/drawing/2014/main" id="{00000000-0008-0000-1300-000083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12</xdr:col>
      <xdr:colOff>333375</xdr:colOff>
      <xdr:row>1</xdr:row>
      <xdr:rowOff>466725</xdr:rowOff>
    </xdr:from>
    <xdr:to>
      <xdr:col>14</xdr:col>
      <xdr:colOff>590550</xdr:colOff>
      <xdr:row>1</xdr:row>
      <xdr:rowOff>790575</xdr:rowOff>
    </xdr:to>
    <xdr:sp macro="" textlink="">
      <xdr:nvSpPr>
        <xdr:cNvPr id="2" name="Text Box 6">
          <a:extLst>
            <a:ext uri="{FF2B5EF4-FFF2-40B4-BE49-F238E27FC236}">
              <a16:creationId xmlns:a16="http://schemas.microsoft.com/office/drawing/2014/main" id="{00000000-0008-0000-1400-000002000000}"/>
            </a:ext>
          </a:extLst>
        </xdr:cNvPr>
        <xdr:cNvSpPr txBox="1">
          <a:spLocks noChangeArrowheads="1"/>
        </xdr:cNvSpPr>
      </xdr:nvSpPr>
      <xdr:spPr bwMode="auto">
        <a:xfrm>
          <a:off x="6943725" y="9620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266700</xdr:colOff>
          <xdr:row>0</xdr:row>
          <xdr:rowOff>182880</xdr:rowOff>
        </xdr:from>
        <xdr:to>
          <xdr:col>15</xdr:col>
          <xdr:colOff>175260</xdr:colOff>
          <xdr:row>1</xdr:row>
          <xdr:rowOff>45720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00000000-0008-0000-1400-000001BC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266700</xdr:colOff>
          <xdr:row>1</xdr:row>
          <xdr:rowOff>670560</xdr:rowOff>
        </xdr:from>
        <xdr:to>
          <xdr:col>15</xdr:col>
          <xdr:colOff>175260</xdr:colOff>
          <xdr:row>3</xdr:row>
          <xdr:rowOff>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00000000-0008-0000-1400-000002B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266700</xdr:colOff>
          <xdr:row>1</xdr:row>
          <xdr:rowOff>60960</xdr:rowOff>
        </xdr:from>
        <xdr:to>
          <xdr:col>15</xdr:col>
          <xdr:colOff>175260</xdr:colOff>
          <xdr:row>1</xdr:row>
          <xdr:rowOff>327660</xdr:rowOff>
        </xdr:to>
        <xdr:sp macro="" textlink="">
          <xdr:nvSpPr>
            <xdr:cNvPr id="703491" name="Button 3" hidden="1">
              <a:extLst>
                <a:ext uri="{63B3BB69-23CF-44E3-9099-C40C66FF867C}">
                  <a14:compatExt spid="_x0000_s703491"/>
                </a:ext>
                <a:ext uri="{FF2B5EF4-FFF2-40B4-BE49-F238E27FC236}">
                  <a16:creationId xmlns:a16="http://schemas.microsoft.com/office/drawing/2014/main" id="{00000000-0008-0000-1400-000003B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266700</xdr:colOff>
          <xdr:row>3</xdr:row>
          <xdr:rowOff>22860</xdr:rowOff>
        </xdr:from>
        <xdr:to>
          <xdr:col>15</xdr:col>
          <xdr:colOff>175260</xdr:colOff>
          <xdr:row>5</xdr:row>
          <xdr:rowOff>0</xdr:rowOff>
        </xdr:to>
        <xdr:sp macro="" textlink="">
          <xdr:nvSpPr>
            <xdr:cNvPr id="703492" name="Button 4" hidden="1">
              <a:extLst>
                <a:ext uri="{63B3BB69-23CF-44E3-9099-C40C66FF867C}">
                  <a14:compatExt spid="_x0000_s703492"/>
                </a:ext>
                <a:ext uri="{FF2B5EF4-FFF2-40B4-BE49-F238E27FC236}">
                  <a16:creationId xmlns:a16="http://schemas.microsoft.com/office/drawing/2014/main" id="{00000000-0008-0000-1400-000004B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11</xdr:col>
      <xdr:colOff>361950</xdr:colOff>
      <xdr:row>2</xdr:row>
      <xdr:rowOff>581025</xdr:rowOff>
    </xdr:from>
    <xdr:to>
      <xdr:col>14</xdr:col>
      <xdr:colOff>9525</xdr:colOff>
      <xdr:row>3</xdr:row>
      <xdr:rowOff>19050</xdr:rowOff>
    </xdr:to>
    <xdr:sp macro="" textlink="">
      <xdr:nvSpPr>
        <xdr:cNvPr id="2" name="Text Box 6">
          <a:extLst>
            <a:ext uri="{FF2B5EF4-FFF2-40B4-BE49-F238E27FC236}">
              <a16:creationId xmlns:a16="http://schemas.microsoft.com/office/drawing/2014/main" id="{00000000-0008-0000-1500-000002000000}"/>
            </a:ext>
          </a:extLst>
        </xdr:cNvPr>
        <xdr:cNvSpPr txBox="1">
          <a:spLocks noChangeArrowheads="1"/>
        </xdr:cNvSpPr>
      </xdr:nvSpPr>
      <xdr:spPr bwMode="auto">
        <a:xfrm>
          <a:off x="6638925" y="9144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11</xdr:col>
          <xdr:colOff>220980</xdr:colOff>
          <xdr:row>0</xdr:row>
          <xdr:rowOff>160020</xdr:rowOff>
        </xdr:from>
        <xdr:to>
          <xdr:col>13</xdr:col>
          <xdr:colOff>556260</xdr:colOff>
          <xdr:row>2</xdr:row>
          <xdr:rowOff>152400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00000000-0008-0000-1500-000001C0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220980</xdr:colOff>
          <xdr:row>2</xdr:row>
          <xdr:rowOff>883920</xdr:rowOff>
        </xdr:from>
        <xdr:to>
          <xdr:col>13</xdr:col>
          <xdr:colOff>556260</xdr:colOff>
          <xdr:row>3</xdr:row>
          <xdr:rowOff>251460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0000000-0008-0000-1500-000002C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220980</xdr:colOff>
          <xdr:row>2</xdr:row>
          <xdr:rowOff>175260</xdr:rowOff>
        </xdr:from>
        <xdr:to>
          <xdr:col>13</xdr:col>
          <xdr:colOff>556260</xdr:colOff>
          <xdr:row>2</xdr:row>
          <xdr:rowOff>426720</xdr:rowOff>
        </xdr:to>
        <xdr:sp macro="" textlink="">
          <xdr:nvSpPr>
            <xdr:cNvPr id="704515" name="Button 3" hidden="1">
              <a:extLst>
                <a:ext uri="{63B3BB69-23CF-44E3-9099-C40C66FF867C}">
                  <a14:compatExt spid="_x0000_s704515"/>
                </a:ext>
                <a:ext uri="{FF2B5EF4-FFF2-40B4-BE49-F238E27FC236}">
                  <a16:creationId xmlns:a16="http://schemas.microsoft.com/office/drawing/2014/main" id="{00000000-0008-0000-1500-000003C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220980</xdr:colOff>
          <xdr:row>3</xdr:row>
          <xdr:rowOff>274320</xdr:rowOff>
        </xdr:from>
        <xdr:to>
          <xdr:col>13</xdr:col>
          <xdr:colOff>556260</xdr:colOff>
          <xdr:row>5</xdr:row>
          <xdr:rowOff>22860</xdr:rowOff>
        </xdr:to>
        <xdr:sp macro="" textlink="">
          <xdr:nvSpPr>
            <xdr:cNvPr id="704516" name="Button 4" hidden="1">
              <a:extLst>
                <a:ext uri="{63B3BB69-23CF-44E3-9099-C40C66FF867C}">
                  <a14:compatExt spid="_x0000_s704516"/>
                </a:ext>
                <a:ext uri="{FF2B5EF4-FFF2-40B4-BE49-F238E27FC236}">
                  <a16:creationId xmlns:a16="http://schemas.microsoft.com/office/drawing/2014/main" id="{00000000-0008-0000-1500-000004C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1562100</xdr:colOff>
      <xdr:row>64</xdr:row>
      <xdr:rowOff>200025</xdr:rowOff>
    </xdr:from>
    <xdr:to>
      <xdr:col>10</xdr:col>
      <xdr:colOff>95248</xdr:colOff>
      <xdr:row>64</xdr:row>
      <xdr:rowOff>428625</xdr:rowOff>
    </xdr:to>
    <xdr:sp macro="" textlink="">
      <xdr:nvSpPr>
        <xdr:cNvPr id="781651" name="Text Box 209">
          <a:extLst>
            <a:ext uri="{FF2B5EF4-FFF2-40B4-BE49-F238E27FC236}">
              <a16:creationId xmlns:a16="http://schemas.microsoft.com/office/drawing/2014/main" id="{00000000-0008-0000-0100-000053ED0B00}"/>
            </a:ext>
          </a:extLst>
        </xdr:cNvPr>
        <xdr:cNvSpPr txBox="1">
          <a:spLocks noChangeArrowheads="1"/>
        </xdr:cNvSpPr>
      </xdr:nvSpPr>
      <xdr:spPr bwMode="auto">
        <a:xfrm>
          <a:off x="9505950" y="15116175"/>
          <a:ext cx="95250" cy="228600"/>
        </a:xfrm>
        <a:prstGeom prst="rect">
          <a:avLst/>
        </a:prstGeom>
        <a:noFill/>
        <a:ln w="9525">
          <a:noFill/>
          <a:miter lim="800000"/>
          <a:headEnd/>
          <a:tailEnd/>
        </a:ln>
      </xdr:spPr>
    </xdr:sp>
    <xdr:clientData/>
  </xdr:twoCellAnchor>
  <xdr:twoCellAnchor editAs="oneCell">
    <xdr:from>
      <xdr:col>10</xdr:col>
      <xdr:colOff>561975</xdr:colOff>
      <xdr:row>48</xdr:row>
      <xdr:rowOff>28575</xdr:rowOff>
    </xdr:from>
    <xdr:to>
      <xdr:col>10</xdr:col>
      <xdr:colOff>657225</xdr:colOff>
      <xdr:row>49</xdr:row>
      <xdr:rowOff>55243</xdr:rowOff>
    </xdr:to>
    <xdr:sp macro="" textlink="">
      <xdr:nvSpPr>
        <xdr:cNvPr id="781652" name="Text Box 211">
          <a:extLst>
            <a:ext uri="{FF2B5EF4-FFF2-40B4-BE49-F238E27FC236}">
              <a16:creationId xmlns:a16="http://schemas.microsoft.com/office/drawing/2014/main" id="{00000000-0008-0000-0100-000054ED0B00}"/>
            </a:ext>
          </a:extLst>
        </xdr:cNvPr>
        <xdr:cNvSpPr txBox="1">
          <a:spLocks noChangeArrowheads="1"/>
        </xdr:cNvSpPr>
      </xdr:nvSpPr>
      <xdr:spPr bwMode="auto">
        <a:xfrm>
          <a:off x="10172700" y="10306050"/>
          <a:ext cx="95250" cy="219075"/>
        </a:xfrm>
        <a:prstGeom prst="rect">
          <a:avLst/>
        </a:prstGeom>
        <a:noFill/>
        <a:ln w="9525">
          <a:noFill/>
          <a:miter lim="800000"/>
          <a:headEnd/>
          <a:tailEnd/>
        </a:ln>
      </xdr:spPr>
    </xdr:sp>
    <xdr:clientData/>
  </xdr:twoCellAnchor>
  <xdr:twoCellAnchor editAs="oneCell">
    <xdr:from>
      <xdr:col>10</xdr:col>
      <xdr:colOff>485775</xdr:colOff>
      <xdr:row>48</xdr:row>
      <xdr:rowOff>38100</xdr:rowOff>
    </xdr:from>
    <xdr:to>
      <xdr:col>10</xdr:col>
      <xdr:colOff>581025</xdr:colOff>
      <xdr:row>49</xdr:row>
      <xdr:rowOff>74293</xdr:rowOff>
    </xdr:to>
    <xdr:sp macro="" textlink="">
      <xdr:nvSpPr>
        <xdr:cNvPr id="781653" name="Text Box 212">
          <a:extLst>
            <a:ext uri="{FF2B5EF4-FFF2-40B4-BE49-F238E27FC236}">
              <a16:creationId xmlns:a16="http://schemas.microsoft.com/office/drawing/2014/main" id="{00000000-0008-0000-0100-000055ED0B00}"/>
            </a:ext>
          </a:extLst>
        </xdr:cNvPr>
        <xdr:cNvSpPr txBox="1">
          <a:spLocks noChangeArrowheads="1"/>
        </xdr:cNvSpPr>
      </xdr:nvSpPr>
      <xdr:spPr bwMode="auto">
        <a:xfrm>
          <a:off x="10096500" y="10315575"/>
          <a:ext cx="95250" cy="228600"/>
        </a:xfrm>
        <a:prstGeom prst="rect">
          <a:avLst/>
        </a:prstGeom>
        <a:noFill/>
        <a:ln w="9525">
          <a:noFill/>
          <a:miter lim="800000"/>
          <a:headEnd/>
          <a:tailEnd/>
        </a:ln>
      </xdr:spPr>
    </xdr:sp>
    <xdr:clientData/>
  </xdr:twoCellAnchor>
  <xdr:twoCellAnchor editAs="oneCell">
    <xdr:from>
      <xdr:col>10</xdr:col>
      <xdr:colOff>190500</xdr:colOff>
      <xdr:row>48</xdr:row>
      <xdr:rowOff>0</xdr:rowOff>
    </xdr:from>
    <xdr:to>
      <xdr:col>10</xdr:col>
      <xdr:colOff>285750</xdr:colOff>
      <xdr:row>49</xdr:row>
      <xdr:rowOff>38098</xdr:rowOff>
    </xdr:to>
    <xdr:sp macro="" textlink="">
      <xdr:nvSpPr>
        <xdr:cNvPr id="781654" name="Text Box 213">
          <a:extLst>
            <a:ext uri="{FF2B5EF4-FFF2-40B4-BE49-F238E27FC236}">
              <a16:creationId xmlns:a16="http://schemas.microsoft.com/office/drawing/2014/main" id="{00000000-0008-0000-0100-000056ED0B00}"/>
            </a:ext>
          </a:extLst>
        </xdr:cNvPr>
        <xdr:cNvSpPr txBox="1">
          <a:spLocks noChangeArrowheads="1"/>
        </xdr:cNvSpPr>
      </xdr:nvSpPr>
      <xdr:spPr bwMode="auto">
        <a:xfrm>
          <a:off x="9801225" y="10277475"/>
          <a:ext cx="95250" cy="228600"/>
        </a:xfrm>
        <a:prstGeom prst="rect">
          <a:avLst/>
        </a:prstGeom>
        <a:noFill/>
        <a:ln w="9525">
          <a:noFill/>
          <a:miter lim="800000"/>
          <a:headEnd/>
          <a:tailEnd/>
        </a:ln>
      </xdr:spPr>
    </xdr:sp>
    <xdr:clientData/>
  </xdr:twoCellAnchor>
  <xdr:twoCellAnchor editAs="oneCell">
    <xdr:from>
      <xdr:col>9</xdr:col>
      <xdr:colOff>1562100</xdr:colOff>
      <xdr:row>57</xdr:row>
      <xdr:rowOff>200025</xdr:rowOff>
    </xdr:from>
    <xdr:to>
      <xdr:col>10</xdr:col>
      <xdr:colOff>171448</xdr:colOff>
      <xdr:row>59</xdr:row>
      <xdr:rowOff>7621</xdr:rowOff>
    </xdr:to>
    <xdr:sp macro="" textlink="">
      <xdr:nvSpPr>
        <xdr:cNvPr id="781656" name="Text Box 209">
          <a:extLst>
            <a:ext uri="{FF2B5EF4-FFF2-40B4-BE49-F238E27FC236}">
              <a16:creationId xmlns:a16="http://schemas.microsoft.com/office/drawing/2014/main" id="{00000000-0008-0000-0100-000058ED0B00}"/>
            </a:ext>
          </a:extLst>
        </xdr:cNvPr>
        <xdr:cNvSpPr txBox="1">
          <a:spLocks noChangeArrowheads="1"/>
        </xdr:cNvSpPr>
      </xdr:nvSpPr>
      <xdr:spPr bwMode="auto">
        <a:xfrm>
          <a:off x="9505950" y="13058775"/>
          <a:ext cx="171450" cy="342900"/>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59</xdr:row>
      <xdr:rowOff>217171</xdr:rowOff>
    </xdr:to>
    <xdr:sp macro="" textlink="">
      <xdr:nvSpPr>
        <xdr:cNvPr id="781657" name="Text Box 209">
          <a:extLst>
            <a:ext uri="{FF2B5EF4-FFF2-40B4-BE49-F238E27FC236}">
              <a16:creationId xmlns:a16="http://schemas.microsoft.com/office/drawing/2014/main" id="{00000000-0008-0000-0100-000059ED0B00}"/>
            </a:ext>
          </a:extLst>
        </xdr:cNvPr>
        <xdr:cNvSpPr txBox="1">
          <a:spLocks noChangeArrowheads="1"/>
        </xdr:cNvSpPr>
      </xdr:nvSpPr>
      <xdr:spPr bwMode="auto">
        <a:xfrm>
          <a:off x="9505950" y="13258800"/>
          <a:ext cx="171450" cy="285750"/>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59</xdr:row>
      <xdr:rowOff>217171</xdr:rowOff>
    </xdr:to>
    <xdr:sp macro="" textlink="">
      <xdr:nvSpPr>
        <xdr:cNvPr id="781658" name="Text Box 209">
          <a:extLst>
            <a:ext uri="{FF2B5EF4-FFF2-40B4-BE49-F238E27FC236}">
              <a16:creationId xmlns:a16="http://schemas.microsoft.com/office/drawing/2014/main" id="{00000000-0008-0000-0100-00005AED0B00}"/>
            </a:ext>
          </a:extLst>
        </xdr:cNvPr>
        <xdr:cNvSpPr txBox="1">
          <a:spLocks noChangeArrowheads="1"/>
        </xdr:cNvSpPr>
      </xdr:nvSpPr>
      <xdr:spPr bwMode="auto">
        <a:xfrm>
          <a:off x="9505950" y="13258800"/>
          <a:ext cx="171450" cy="285750"/>
        </a:xfrm>
        <a:prstGeom prst="rect">
          <a:avLst/>
        </a:prstGeom>
        <a:noFill/>
        <a:ln w="9525">
          <a:noFill/>
          <a:miter lim="800000"/>
          <a:headEnd/>
          <a:tailEnd/>
        </a:ln>
      </xdr:spPr>
    </xdr:sp>
    <xdr:clientData/>
  </xdr:twoCellAnchor>
  <xdr:twoCellAnchor editAs="oneCell">
    <xdr:from>
      <xdr:col>9</xdr:col>
      <xdr:colOff>1562100</xdr:colOff>
      <xdr:row>57</xdr:row>
      <xdr:rowOff>200025</xdr:rowOff>
    </xdr:from>
    <xdr:to>
      <xdr:col>10</xdr:col>
      <xdr:colOff>171448</xdr:colOff>
      <xdr:row>59</xdr:row>
      <xdr:rowOff>7621</xdr:rowOff>
    </xdr:to>
    <xdr:sp macro="" textlink="">
      <xdr:nvSpPr>
        <xdr:cNvPr id="781659" name="Text Box 209">
          <a:extLst>
            <a:ext uri="{FF2B5EF4-FFF2-40B4-BE49-F238E27FC236}">
              <a16:creationId xmlns:a16="http://schemas.microsoft.com/office/drawing/2014/main" id="{00000000-0008-0000-0100-00005BED0B00}"/>
            </a:ext>
          </a:extLst>
        </xdr:cNvPr>
        <xdr:cNvSpPr txBox="1">
          <a:spLocks noChangeArrowheads="1"/>
        </xdr:cNvSpPr>
      </xdr:nvSpPr>
      <xdr:spPr bwMode="auto">
        <a:xfrm>
          <a:off x="9505950" y="13058775"/>
          <a:ext cx="171450" cy="342900"/>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59</xdr:row>
      <xdr:rowOff>217171</xdr:rowOff>
    </xdr:to>
    <xdr:sp macro="" textlink="">
      <xdr:nvSpPr>
        <xdr:cNvPr id="781660" name="Text Box 209">
          <a:extLst>
            <a:ext uri="{FF2B5EF4-FFF2-40B4-BE49-F238E27FC236}">
              <a16:creationId xmlns:a16="http://schemas.microsoft.com/office/drawing/2014/main" id="{00000000-0008-0000-0100-00005CED0B00}"/>
            </a:ext>
          </a:extLst>
        </xdr:cNvPr>
        <xdr:cNvSpPr txBox="1">
          <a:spLocks noChangeArrowheads="1"/>
        </xdr:cNvSpPr>
      </xdr:nvSpPr>
      <xdr:spPr bwMode="auto">
        <a:xfrm>
          <a:off x="9505950" y="13258800"/>
          <a:ext cx="171450" cy="285750"/>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59</xdr:row>
      <xdr:rowOff>217171</xdr:rowOff>
    </xdr:to>
    <xdr:sp macro="" textlink="">
      <xdr:nvSpPr>
        <xdr:cNvPr id="781661" name="Text Box 209">
          <a:extLst>
            <a:ext uri="{FF2B5EF4-FFF2-40B4-BE49-F238E27FC236}">
              <a16:creationId xmlns:a16="http://schemas.microsoft.com/office/drawing/2014/main" id="{00000000-0008-0000-0100-00005DED0B00}"/>
            </a:ext>
          </a:extLst>
        </xdr:cNvPr>
        <xdr:cNvSpPr txBox="1">
          <a:spLocks noChangeArrowheads="1"/>
        </xdr:cNvSpPr>
      </xdr:nvSpPr>
      <xdr:spPr bwMode="auto">
        <a:xfrm>
          <a:off x="9505950" y="13258800"/>
          <a:ext cx="171450" cy="285750"/>
        </a:xfrm>
        <a:prstGeom prst="rect">
          <a:avLst/>
        </a:prstGeom>
        <a:noFill/>
        <a:ln w="9525">
          <a:noFill/>
          <a:miter lim="800000"/>
          <a:headEnd/>
          <a:tailEnd/>
        </a:ln>
      </xdr:spPr>
    </xdr:sp>
    <xdr:clientData/>
  </xdr:twoCellAnchor>
  <xdr:twoCellAnchor editAs="oneCell">
    <xdr:from>
      <xdr:col>15</xdr:col>
      <xdr:colOff>160020</xdr:colOff>
      <xdr:row>79</xdr:row>
      <xdr:rowOff>9525</xdr:rowOff>
    </xdr:from>
    <xdr:to>
      <xdr:col>31</xdr:col>
      <xdr:colOff>171450</xdr:colOff>
      <xdr:row>79</xdr:row>
      <xdr:rowOff>247649</xdr:rowOff>
    </xdr:to>
    <xdr:sp macro="" textlink="">
      <xdr:nvSpPr>
        <xdr:cNvPr id="781671" name="Text Box 209">
          <a:extLst>
            <a:ext uri="{FF2B5EF4-FFF2-40B4-BE49-F238E27FC236}">
              <a16:creationId xmlns:a16="http://schemas.microsoft.com/office/drawing/2014/main" id="{00000000-0008-0000-0100-000067ED0B00}"/>
            </a:ext>
          </a:extLst>
        </xdr:cNvPr>
        <xdr:cNvSpPr txBox="1">
          <a:spLocks noChangeArrowheads="1"/>
        </xdr:cNvSpPr>
      </xdr:nvSpPr>
      <xdr:spPr bwMode="auto">
        <a:xfrm>
          <a:off x="13022580" y="20667345"/>
          <a:ext cx="171450" cy="238124"/>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60</xdr:row>
      <xdr:rowOff>120014</xdr:rowOff>
    </xdr:to>
    <xdr:sp macro="" textlink="">
      <xdr:nvSpPr>
        <xdr:cNvPr id="781730" name="Text Box 209">
          <a:extLst>
            <a:ext uri="{FF2B5EF4-FFF2-40B4-BE49-F238E27FC236}">
              <a16:creationId xmlns:a16="http://schemas.microsoft.com/office/drawing/2014/main" id="{00000000-0008-0000-0100-0000A2ED0B00}"/>
            </a:ext>
          </a:extLst>
        </xdr:cNvPr>
        <xdr:cNvSpPr txBox="1">
          <a:spLocks noChangeArrowheads="1"/>
        </xdr:cNvSpPr>
      </xdr:nvSpPr>
      <xdr:spPr bwMode="auto">
        <a:xfrm>
          <a:off x="9505950" y="13258800"/>
          <a:ext cx="171450" cy="457200"/>
        </a:xfrm>
        <a:prstGeom prst="rect">
          <a:avLst/>
        </a:prstGeom>
        <a:noFill/>
        <a:ln w="9525">
          <a:noFill/>
          <a:miter lim="800000"/>
          <a:headEnd/>
          <a:tailEnd/>
        </a:ln>
      </xdr:spPr>
    </xdr:sp>
    <xdr:clientData/>
  </xdr:twoCellAnchor>
  <xdr:twoCellAnchor editAs="oneCell">
    <xdr:from>
      <xdr:col>9</xdr:col>
      <xdr:colOff>1562100</xdr:colOff>
      <xdr:row>59</xdr:row>
      <xdr:rowOff>200025</xdr:rowOff>
    </xdr:from>
    <xdr:to>
      <xdr:col>10</xdr:col>
      <xdr:colOff>171448</xdr:colOff>
      <xdr:row>60</xdr:row>
      <xdr:rowOff>217168</xdr:rowOff>
    </xdr:to>
    <xdr:sp macro="" textlink="">
      <xdr:nvSpPr>
        <xdr:cNvPr id="781731" name="Text Box 209">
          <a:extLst>
            <a:ext uri="{FF2B5EF4-FFF2-40B4-BE49-F238E27FC236}">
              <a16:creationId xmlns:a16="http://schemas.microsoft.com/office/drawing/2014/main" id="{00000000-0008-0000-0100-0000A3ED0B00}"/>
            </a:ext>
          </a:extLst>
        </xdr:cNvPr>
        <xdr:cNvSpPr txBox="1">
          <a:spLocks noChangeArrowheads="1"/>
        </xdr:cNvSpPr>
      </xdr:nvSpPr>
      <xdr:spPr bwMode="auto">
        <a:xfrm>
          <a:off x="9505950" y="13573125"/>
          <a:ext cx="171450" cy="285750"/>
        </a:xfrm>
        <a:prstGeom prst="rect">
          <a:avLst/>
        </a:prstGeom>
        <a:noFill/>
        <a:ln w="9525">
          <a:noFill/>
          <a:miter lim="800000"/>
          <a:headEnd/>
          <a:tailEnd/>
        </a:ln>
      </xdr:spPr>
    </xdr:sp>
    <xdr:clientData/>
  </xdr:twoCellAnchor>
  <xdr:twoCellAnchor editAs="oneCell">
    <xdr:from>
      <xdr:col>9</xdr:col>
      <xdr:colOff>1562100</xdr:colOff>
      <xdr:row>59</xdr:row>
      <xdr:rowOff>200025</xdr:rowOff>
    </xdr:from>
    <xdr:to>
      <xdr:col>10</xdr:col>
      <xdr:colOff>171448</xdr:colOff>
      <xdr:row>60</xdr:row>
      <xdr:rowOff>217168</xdr:rowOff>
    </xdr:to>
    <xdr:sp macro="" textlink="">
      <xdr:nvSpPr>
        <xdr:cNvPr id="781732" name="Text Box 209">
          <a:extLst>
            <a:ext uri="{FF2B5EF4-FFF2-40B4-BE49-F238E27FC236}">
              <a16:creationId xmlns:a16="http://schemas.microsoft.com/office/drawing/2014/main" id="{00000000-0008-0000-0100-0000A4ED0B00}"/>
            </a:ext>
          </a:extLst>
        </xdr:cNvPr>
        <xdr:cNvSpPr txBox="1">
          <a:spLocks noChangeArrowheads="1"/>
        </xdr:cNvSpPr>
      </xdr:nvSpPr>
      <xdr:spPr bwMode="auto">
        <a:xfrm>
          <a:off x="9505950" y="13573125"/>
          <a:ext cx="171450" cy="285750"/>
        </a:xfrm>
        <a:prstGeom prst="rect">
          <a:avLst/>
        </a:prstGeom>
        <a:noFill/>
        <a:ln w="9525">
          <a:noFill/>
          <a:miter lim="800000"/>
          <a:headEnd/>
          <a:tailEnd/>
        </a:ln>
      </xdr:spPr>
    </xdr:sp>
    <xdr:clientData/>
  </xdr:twoCellAnchor>
  <xdr:twoCellAnchor editAs="oneCell">
    <xdr:from>
      <xdr:col>9</xdr:col>
      <xdr:colOff>1562100</xdr:colOff>
      <xdr:row>58</xdr:row>
      <xdr:rowOff>200025</xdr:rowOff>
    </xdr:from>
    <xdr:to>
      <xdr:col>10</xdr:col>
      <xdr:colOff>171448</xdr:colOff>
      <xdr:row>60</xdr:row>
      <xdr:rowOff>120014</xdr:rowOff>
    </xdr:to>
    <xdr:sp macro="" textlink="">
      <xdr:nvSpPr>
        <xdr:cNvPr id="781733" name="Text Box 209">
          <a:extLst>
            <a:ext uri="{FF2B5EF4-FFF2-40B4-BE49-F238E27FC236}">
              <a16:creationId xmlns:a16="http://schemas.microsoft.com/office/drawing/2014/main" id="{00000000-0008-0000-0100-0000A5ED0B00}"/>
            </a:ext>
          </a:extLst>
        </xdr:cNvPr>
        <xdr:cNvSpPr txBox="1">
          <a:spLocks noChangeArrowheads="1"/>
        </xdr:cNvSpPr>
      </xdr:nvSpPr>
      <xdr:spPr bwMode="auto">
        <a:xfrm>
          <a:off x="9505950" y="13258800"/>
          <a:ext cx="171450" cy="457200"/>
        </a:xfrm>
        <a:prstGeom prst="rect">
          <a:avLst/>
        </a:prstGeom>
        <a:noFill/>
        <a:ln w="9525">
          <a:noFill/>
          <a:miter lim="800000"/>
          <a:headEnd/>
          <a:tailEnd/>
        </a:ln>
      </xdr:spPr>
    </xdr:sp>
    <xdr:clientData/>
  </xdr:twoCellAnchor>
  <xdr:twoCellAnchor editAs="oneCell">
    <xdr:from>
      <xdr:col>9</xdr:col>
      <xdr:colOff>1562100</xdr:colOff>
      <xdr:row>59</xdr:row>
      <xdr:rowOff>200025</xdr:rowOff>
    </xdr:from>
    <xdr:to>
      <xdr:col>10</xdr:col>
      <xdr:colOff>171448</xdr:colOff>
      <xdr:row>60</xdr:row>
      <xdr:rowOff>217168</xdr:rowOff>
    </xdr:to>
    <xdr:sp macro="" textlink="">
      <xdr:nvSpPr>
        <xdr:cNvPr id="781734" name="Text Box 209">
          <a:extLst>
            <a:ext uri="{FF2B5EF4-FFF2-40B4-BE49-F238E27FC236}">
              <a16:creationId xmlns:a16="http://schemas.microsoft.com/office/drawing/2014/main" id="{00000000-0008-0000-0100-0000A6ED0B00}"/>
            </a:ext>
          </a:extLst>
        </xdr:cNvPr>
        <xdr:cNvSpPr txBox="1">
          <a:spLocks noChangeArrowheads="1"/>
        </xdr:cNvSpPr>
      </xdr:nvSpPr>
      <xdr:spPr bwMode="auto">
        <a:xfrm>
          <a:off x="9505950" y="13573125"/>
          <a:ext cx="171450" cy="285750"/>
        </a:xfrm>
        <a:prstGeom prst="rect">
          <a:avLst/>
        </a:prstGeom>
        <a:noFill/>
        <a:ln w="9525">
          <a:noFill/>
          <a:miter lim="800000"/>
          <a:headEnd/>
          <a:tailEnd/>
        </a:ln>
      </xdr:spPr>
    </xdr:sp>
    <xdr:clientData/>
  </xdr:twoCellAnchor>
  <xdr:twoCellAnchor editAs="oneCell">
    <xdr:from>
      <xdr:col>9</xdr:col>
      <xdr:colOff>1562100</xdr:colOff>
      <xdr:row>59</xdr:row>
      <xdr:rowOff>200025</xdr:rowOff>
    </xdr:from>
    <xdr:to>
      <xdr:col>10</xdr:col>
      <xdr:colOff>171448</xdr:colOff>
      <xdr:row>60</xdr:row>
      <xdr:rowOff>217168</xdr:rowOff>
    </xdr:to>
    <xdr:sp macro="" textlink="">
      <xdr:nvSpPr>
        <xdr:cNvPr id="781735" name="Text Box 209">
          <a:extLst>
            <a:ext uri="{FF2B5EF4-FFF2-40B4-BE49-F238E27FC236}">
              <a16:creationId xmlns:a16="http://schemas.microsoft.com/office/drawing/2014/main" id="{00000000-0008-0000-0100-0000A7ED0B00}"/>
            </a:ext>
          </a:extLst>
        </xdr:cNvPr>
        <xdr:cNvSpPr txBox="1">
          <a:spLocks noChangeArrowheads="1"/>
        </xdr:cNvSpPr>
      </xdr:nvSpPr>
      <xdr:spPr bwMode="auto">
        <a:xfrm>
          <a:off x="9505950" y="13573125"/>
          <a:ext cx="171450" cy="28575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64</xdr:row>
      <xdr:rowOff>206692</xdr:rowOff>
    </xdr:to>
    <xdr:sp macro="" textlink="">
      <xdr:nvSpPr>
        <xdr:cNvPr id="781736" name="Text Box 209">
          <a:extLst>
            <a:ext uri="{FF2B5EF4-FFF2-40B4-BE49-F238E27FC236}">
              <a16:creationId xmlns:a16="http://schemas.microsoft.com/office/drawing/2014/main" id="{00000000-0008-0000-0100-0000A8ED0B00}"/>
            </a:ext>
          </a:extLst>
        </xdr:cNvPr>
        <xdr:cNvSpPr txBox="1">
          <a:spLocks noChangeArrowheads="1"/>
        </xdr:cNvSpPr>
      </xdr:nvSpPr>
      <xdr:spPr bwMode="auto">
        <a:xfrm>
          <a:off x="9505950" y="14506575"/>
          <a:ext cx="171450" cy="619125"/>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65</xdr:row>
      <xdr:rowOff>171452</xdr:rowOff>
    </xdr:to>
    <xdr:sp macro="" textlink="">
      <xdr:nvSpPr>
        <xdr:cNvPr id="781737" name="Text Box 209">
          <a:extLst>
            <a:ext uri="{FF2B5EF4-FFF2-40B4-BE49-F238E27FC236}">
              <a16:creationId xmlns:a16="http://schemas.microsoft.com/office/drawing/2014/main" id="{00000000-0008-0000-0100-0000A9ED0B00}"/>
            </a:ext>
          </a:extLst>
        </xdr:cNvPr>
        <xdr:cNvSpPr txBox="1">
          <a:spLocks noChangeArrowheads="1"/>
        </xdr:cNvSpPr>
      </xdr:nvSpPr>
      <xdr:spPr bwMode="auto">
        <a:xfrm>
          <a:off x="9505950" y="15116175"/>
          <a:ext cx="171450" cy="4572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65</xdr:row>
      <xdr:rowOff>171452</xdr:rowOff>
    </xdr:to>
    <xdr:sp macro="" textlink="">
      <xdr:nvSpPr>
        <xdr:cNvPr id="781738" name="Text Box 209">
          <a:extLst>
            <a:ext uri="{FF2B5EF4-FFF2-40B4-BE49-F238E27FC236}">
              <a16:creationId xmlns:a16="http://schemas.microsoft.com/office/drawing/2014/main" id="{00000000-0008-0000-0100-0000AAED0B00}"/>
            </a:ext>
          </a:extLst>
        </xdr:cNvPr>
        <xdr:cNvSpPr txBox="1">
          <a:spLocks noChangeArrowheads="1"/>
        </xdr:cNvSpPr>
      </xdr:nvSpPr>
      <xdr:spPr bwMode="auto">
        <a:xfrm>
          <a:off x="9505950" y="15116175"/>
          <a:ext cx="171450" cy="45720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64</xdr:row>
      <xdr:rowOff>206692</xdr:rowOff>
    </xdr:to>
    <xdr:sp macro="" textlink="">
      <xdr:nvSpPr>
        <xdr:cNvPr id="781739" name="Text Box 209">
          <a:extLst>
            <a:ext uri="{FF2B5EF4-FFF2-40B4-BE49-F238E27FC236}">
              <a16:creationId xmlns:a16="http://schemas.microsoft.com/office/drawing/2014/main" id="{00000000-0008-0000-0100-0000ABED0B00}"/>
            </a:ext>
          </a:extLst>
        </xdr:cNvPr>
        <xdr:cNvSpPr txBox="1">
          <a:spLocks noChangeArrowheads="1"/>
        </xdr:cNvSpPr>
      </xdr:nvSpPr>
      <xdr:spPr bwMode="auto">
        <a:xfrm>
          <a:off x="9505950" y="14506575"/>
          <a:ext cx="171450" cy="619125"/>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65</xdr:row>
      <xdr:rowOff>171452</xdr:rowOff>
    </xdr:to>
    <xdr:sp macro="" textlink="">
      <xdr:nvSpPr>
        <xdr:cNvPr id="781740" name="Text Box 209">
          <a:extLst>
            <a:ext uri="{FF2B5EF4-FFF2-40B4-BE49-F238E27FC236}">
              <a16:creationId xmlns:a16="http://schemas.microsoft.com/office/drawing/2014/main" id="{00000000-0008-0000-0100-0000ACED0B00}"/>
            </a:ext>
          </a:extLst>
        </xdr:cNvPr>
        <xdr:cNvSpPr txBox="1">
          <a:spLocks noChangeArrowheads="1"/>
        </xdr:cNvSpPr>
      </xdr:nvSpPr>
      <xdr:spPr bwMode="auto">
        <a:xfrm>
          <a:off x="9505950" y="15116175"/>
          <a:ext cx="171450" cy="4572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65</xdr:row>
      <xdr:rowOff>171452</xdr:rowOff>
    </xdr:to>
    <xdr:sp macro="" textlink="">
      <xdr:nvSpPr>
        <xdr:cNvPr id="781741" name="Text Box 209">
          <a:extLst>
            <a:ext uri="{FF2B5EF4-FFF2-40B4-BE49-F238E27FC236}">
              <a16:creationId xmlns:a16="http://schemas.microsoft.com/office/drawing/2014/main" id="{00000000-0008-0000-0100-0000ADED0B00}"/>
            </a:ext>
          </a:extLst>
        </xdr:cNvPr>
        <xdr:cNvSpPr txBox="1">
          <a:spLocks noChangeArrowheads="1"/>
        </xdr:cNvSpPr>
      </xdr:nvSpPr>
      <xdr:spPr bwMode="auto">
        <a:xfrm>
          <a:off x="9505950" y="15116175"/>
          <a:ext cx="171450" cy="4572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66</xdr:row>
      <xdr:rowOff>51436</xdr:rowOff>
    </xdr:to>
    <xdr:sp macro="" textlink="">
      <xdr:nvSpPr>
        <xdr:cNvPr id="781742" name="Text Box 209">
          <a:extLst>
            <a:ext uri="{FF2B5EF4-FFF2-40B4-BE49-F238E27FC236}">
              <a16:creationId xmlns:a16="http://schemas.microsoft.com/office/drawing/2014/main" id="{00000000-0008-0000-0100-0000AEED0B00}"/>
            </a:ext>
          </a:extLst>
        </xdr:cNvPr>
        <xdr:cNvSpPr txBox="1">
          <a:spLocks noChangeArrowheads="1"/>
        </xdr:cNvSpPr>
      </xdr:nvSpPr>
      <xdr:spPr bwMode="auto">
        <a:xfrm>
          <a:off x="9505950" y="15116175"/>
          <a:ext cx="171450" cy="6096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43" name="Text Box 209">
          <a:extLst>
            <a:ext uri="{FF2B5EF4-FFF2-40B4-BE49-F238E27FC236}">
              <a16:creationId xmlns:a16="http://schemas.microsoft.com/office/drawing/2014/main" id="{00000000-0008-0000-0100-0000AF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44" name="Text Box 209">
          <a:extLst>
            <a:ext uri="{FF2B5EF4-FFF2-40B4-BE49-F238E27FC236}">
              <a16:creationId xmlns:a16="http://schemas.microsoft.com/office/drawing/2014/main" id="{00000000-0008-0000-0100-0000B0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66</xdr:row>
      <xdr:rowOff>51436</xdr:rowOff>
    </xdr:to>
    <xdr:sp macro="" textlink="">
      <xdr:nvSpPr>
        <xdr:cNvPr id="781745" name="Text Box 209">
          <a:extLst>
            <a:ext uri="{FF2B5EF4-FFF2-40B4-BE49-F238E27FC236}">
              <a16:creationId xmlns:a16="http://schemas.microsoft.com/office/drawing/2014/main" id="{00000000-0008-0000-0100-0000B1ED0B00}"/>
            </a:ext>
          </a:extLst>
        </xdr:cNvPr>
        <xdr:cNvSpPr txBox="1">
          <a:spLocks noChangeArrowheads="1"/>
        </xdr:cNvSpPr>
      </xdr:nvSpPr>
      <xdr:spPr bwMode="auto">
        <a:xfrm>
          <a:off x="9505950" y="15116175"/>
          <a:ext cx="171450" cy="6096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46" name="Text Box 209">
          <a:extLst>
            <a:ext uri="{FF2B5EF4-FFF2-40B4-BE49-F238E27FC236}">
              <a16:creationId xmlns:a16="http://schemas.microsoft.com/office/drawing/2014/main" id="{00000000-0008-0000-0100-0000B2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47" name="Text Box 209">
          <a:extLst>
            <a:ext uri="{FF2B5EF4-FFF2-40B4-BE49-F238E27FC236}">
              <a16:creationId xmlns:a16="http://schemas.microsoft.com/office/drawing/2014/main" id="{00000000-0008-0000-0100-0000B3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66</xdr:row>
      <xdr:rowOff>51436</xdr:rowOff>
    </xdr:to>
    <xdr:sp macro="" textlink="">
      <xdr:nvSpPr>
        <xdr:cNvPr id="781748" name="Text Box 209">
          <a:extLst>
            <a:ext uri="{FF2B5EF4-FFF2-40B4-BE49-F238E27FC236}">
              <a16:creationId xmlns:a16="http://schemas.microsoft.com/office/drawing/2014/main" id="{00000000-0008-0000-0100-0000B4ED0B00}"/>
            </a:ext>
          </a:extLst>
        </xdr:cNvPr>
        <xdr:cNvSpPr txBox="1">
          <a:spLocks noChangeArrowheads="1"/>
        </xdr:cNvSpPr>
      </xdr:nvSpPr>
      <xdr:spPr bwMode="auto">
        <a:xfrm>
          <a:off x="9505950" y="15116175"/>
          <a:ext cx="171450" cy="6096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49" name="Text Box 209">
          <a:extLst>
            <a:ext uri="{FF2B5EF4-FFF2-40B4-BE49-F238E27FC236}">
              <a16:creationId xmlns:a16="http://schemas.microsoft.com/office/drawing/2014/main" id="{00000000-0008-0000-0100-0000B5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0" name="Text Box 209">
          <a:extLst>
            <a:ext uri="{FF2B5EF4-FFF2-40B4-BE49-F238E27FC236}">
              <a16:creationId xmlns:a16="http://schemas.microsoft.com/office/drawing/2014/main" id="{00000000-0008-0000-0100-0000B6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64</xdr:row>
      <xdr:rowOff>200025</xdr:rowOff>
    </xdr:from>
    <xdr:to>
      <xdr:col>10</xdr:col>
      <xdr:colOff>171448</xdr:colOff>
      <xdr:row>66</xdr:row>
      <xdr:rowOff>51436</xdr:rowOff>
    </xdr:to>
    <xdr:sp macro="" textlink="">
      <xdr:nvSpPr>
        <xdr:cNvPr id="781751" name="Text Box 209">
          <a:extLst>
            <a:ext uri="{FF2B5EF4-FFF2-40B4-BE49-F238E27FC236}">
              <a16:creationId xmlns:a16="http://schemas.microsoft.com/office/drawing/2014/main" id="{00000000-0008-0000-0100-0000B7ED0B00}"/>
            </a:ext>
          </a:extLst>
        </xdr:cNvPr>
        <xdr:cNvSpPr txBox="1">
          <a:spLocks noChangeArrowheads="1"/>
        </xdr:cNvSpPr>
      </xdr:nvSpPr>
      <xdr:spPr bwMode="auto">
        <a:xfrm>
          <a:off x="9505950" y="15116175"/>
          <a:ext cx="171450" cy="6096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2" name="Text Box 209">
          <a:extLst>
            <a:ext uri="{FF2B5EF4-FFF2-40B4-BE49-F238E27FC236}">
              <a16:creationId xmlns:a16="http://schemas.microsoft.com/office/drawing/2014/main" id="{00000000-0008-0000-0100-0000B8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3" name="Text Box 209">
          <a:extLst>
            <a:ext uri="{FF2B5EF4-FFF2-40B4-BE49-F238E27FC236}">
              <a16:creationId xmlns:a16="http://schemas.microsoft.com/office/drawing/2014/main" id="{00000000-0008-0000-0100-0000B9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4" name="Text Box 209">
          <a:extLst>
            <a:ext uri="{FF2B5EF4-FFF2-40B4-BE49-F238E27FC236}">
              <a16:creationId xmlns:a16="http://schemas.microsoft.com/office/drawing/2014/main" id="{00000000-0008-0000-0100-0000BA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5" name="Text Box 209">
          <a:extLst>
            <a:ext uri="{FF2B5EF4-FFF2-40B4-BE49-F238E27FC236}">
              <a16:creationId xmlns:a16="http://schemas.microsoft.com/office/drawing/2014/main" id="{00000000-0008-0000-0100-0000BB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6" name="Text Box 209">
          <a:extLst>
            <a:ext uri="{FF2B5EF4-FFF2-40B4-BE49-F238E27FC236}">
              <a16:creationId xmlns:a16="http://schemas.microsoft.com/office/drawing/2014/main" id="{00000000-0008-0000-0100-0000BC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66</xdr:row>
      <xdr:rowOff>194309</xdr:rowOff>
    </xdr:to>
    <xdr:sp macro="" textlink="">
      <xdr:nvSpPr>
        <xdr:cNvPr id="781757" name="Text Box 209">
          <a:extLst>
            <a:ext uri="{FF2B5EF4-FFF2-40B4-BE49-F238E27FC236}">
              <a16:creationId xmlns:a16="http://schemas.microsoft.com/office/drawing/2014/main" id="{00000000-0008-0000-0100-0000BDED0B00}"/>
            </a:ext>
          </a:extLst>
        </xdr:cNvPr>
        <xdr:cNvSpPr txBox="1">
          <a:spLocks noChangeArrowheads="1"/>
        </xdr:cNvSpPr>
      </xdr:nvSpPr>
      <xdr:spPr bwMode="auto">
        <a:xfrm>
          <a:off x="9505950" y="15601950"/>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67</xdr:row>
      <xdr:rowOff>74292</xdr:rowOff>
    </xdr:to>
    <xdr:sp macro="" textlink="">
      <xdr:nvSpPr>
        <xdr:cNvPr id="781758" name="Text Box 209">
          <a:extLst>
            <a:ext uri="{FF2B5EF4-FFF2-40B4-BE49-F238E27FC236}">
              <a16:creationId xmlns:a16="http://schemas.microsoft.com/office/drawing/2014/main" id="{00000000-0008-0000-0100-0000BEED0B00}"/>
            </a:ext>
          </a:extLst>
        </xdr:cNvPr>
        <xdr:cNvSpPr txBox="1">
          <a:spLocks noChangeArrowheads="1"/>
        </xdr:cNvSpPr>
      </xdr:nvSpPr>
      <xdr:spPr bwMode="auto">
        <a:xfrm>
          <a:off x="9505950" y="15601950"/>
          <a:ext cx="171450" cy="4191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59" name="Text Box 209">
          <a:extLst>
            <a:ext uri="{FF2B5EF4-FFF2-40B4-BE49-F238E27FC236}">
              <a16:creationId xmlns:a16="http://schemas.microsoft.com/office/drawing/2014/main" id="{00000000-0008-0000-0100-0000BF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0" name="Text Box 209">
          <a:extLst>
            <a:ext uri="{FF2B5EF4-FFF2-40B4-BE49-F238E27FC236}">
              <a16:creationId xmlns:a16="http://schemas.microsoft.com/office/drawing/2014/main" id="{00000000-0008-0000-0100-0000C0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67</xdr:row>
      <xdr:rowOff>74292</xdr:rowOff>
    </xdr:to>
    <xdr:sp macro="" textlink="">
      <xdr:nvSpPr>
        <xdr:cNvPr id="781761" name="Text Box 209">
          <a:extLst>
            <a:ext uri="{FF2B5EF4-FFF2-40B4-BE49-F238E27FC236}">
              <a16:creationId xmlns:a16="http://schemas.microsoft.com/office/drawing/2014/main" id="{00000000-0008-0000-0100-0000C1ED0B00}"/>
            </a:ext>
          </a:extLst>
        </xdr:cNvPr>
        <xdr:cNvSpPr txBox="1">
          <a:spLocks noChangeArrowheads="1"/>
        </xdr:cNvSpPr>
      </xdr:nvSpPr>
      <xdr:spPr bwMode="auto">
        <a:xfrm>
          <a:off x="9505950" y="15601950"/>
          <a:ext cx="171450" cy="4191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2" name="Text Box 209">
          <a:extLst>
            <a:ext uri="{FF2B5EF4-FFF2-40B4-BE49-F238E27FC236}">
              <a16:creationId xmlns:a16="http://schemas.microsoft.com/office/drawing/2014/main" id="{00000000-0008-0000-0100-0000C2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3" name="Text Box 209">
          <a:extLst>
            <a:ext uri="{FF2B5EF4-FFF2-40B4-BE49-F238E27FC236}">
              <a16:creationId xmlns:a16="http://schemas.microsoft.com/office/drawing/2014/main" id="{00000000-0008-0000-0100-0000C3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67</xdr:row>
      <xdr:rowOff>74292</xdr:rowOff>
    </xdr:to>
    <xdr:sp macro="" textlink="">
      <xdr:nvSpPr>
        <xdr:cNvPr id="781764" name="Text Box 209">
          <a:extLst>
            <a:ext uri="{FF2B5EF4-FFF2-40B4-BE49-F238E27FC236}">
              <a16:creationId xmlns:a16="http://schemas.microsoft.com/office/drawing/2014/main" id="{00000000-0008-0000-0100-0000C4ED0B00}"/>
            </a:ext>
          </a:extLst>
        </xdr:cNvPr>
        <xdr:cNvSpPr txBox="1">
          <a:spLocks noChangeArrowheads="1"/>
        </xdr:cNvSpPr>
      </xdr:nvSpPr>
      <xdr:spPr bwMode="auto">
        <a:xfrm>
          <a:off x="9505950" y="15601950"/>
          <a:ext cx="171450" cy="4191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5" name="Text Box 209">
          <a:extLst>
            <a:ext uri="{FF2B5EF4-FFF2-40B4-BE49-F238E27FC236}">
              <a16:creationId xmlns:a16="http://schemas.microsoft.com/office/drawing/2014/main" id="{00000000-0008-0000-0100-0000C5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6" name="Text Box 209">
          <a:extLst>
            <a:ext uri="{FF2B5EF4-FFF2-40B4-BE49-F238E27FC236}">
              <a16:creationId xmlns:a16="http://schemas.microsoft.com/office/drawing/2014/main" id="{00000000-0008-0000-0100-0000C6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65</xdr:row>
      <xdr:rowOff>200025</xdr:rowOff>
    </xdr:from>
    <xdr:to>
      <xdr:col>10</xdr:col>
      <xdr:colOff>171448</xdr:colOff>
      <xdr:row>67</xdr:row>
      <xdr:rowOff>74292</xdr:rowOff>
    </xdr:to>
    <xdr:sp macro="" textlink="">
      <xdr:nvSpPr>
        <xdr:cNvPr id="781767" name="Text Box 209">
          <a:extLst>
            <a:ext uri="{FF2B5EF4-FFF2-40B4-BE49-F238E27FC236}">
              <a16:creationId xmlns:a16="http://schemas.microsoft.com/office/drawing/2014/main" id="{00000000-0008-0000-0100-0000C7ED0B00}"/>
            </a:ext>
          </a:extLst>
        </xdr:cNvPr>
        <xdr:cNvSpPr txBox="1">
          <a:spLocks noChangeArrowheads="1"/>
        </xdr:cNvSpPr>
      </xdr:nvSpPr>
      <xdr:spPr bwMode="auto">
        <a:xfrm>
          <a:off x="9505950" y="15601950"/>
          <a:ext cx="171450" cy="4191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8" name="Text Box 209">
          <a:extLst>
            <a:ext uri="{FF2B5EF4-FFF2-40B4-BE49-F238E27FC236}">
              <a16:creationId xmlns:a16="http://schemas.microsoft.com/office/drawing/2014/main" id="{00000000-0008-0000-0100-0000C8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69" name="Text Box 209">
          <a:extLst>
            <a:ext uri="{FF2B5EF4-FFF2-40B4-BE49-F238E27FC236}">
              <a16:creationId xmlns:a16="http://schemas.microsoft.com/office/drawing/2014/main" id="{00000000-0008-0000-0100-0000C9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70" name="Text Box 209">
          <a:extLst>
            <a:ext uri="{FF2B5EF4-FFF2-40B4-BE49-F238E27FC236}">
              <a16:creationId xmlns:a16="http://schemas.microsoft.com/office/drawing/2014/main" id="{00000000-0008-0000-0100-0000CA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71" name="Text Box 209">
          <a:extLst>
            <a:ext uri="{FF2B5EF4-FFF2-40B4-BE49-F238E27FC236}">
              <a16:creationId xmlns:a16="http://schemas.microsoft.com/office/drawing/2014/main" id="{00000000-0008-0000-0100-0000CB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72" name="Text Box 209">
          <a:extLst>
            <a:ext uri="{FF2B5EF4-FFF2-40B4-BE49-F238E27FC236}">
              <a16:creationId xmlns:a16="http://schemas.microsoft.com/office/drawing/2014/main" id="{00000000-0008-0000-0100-0000CC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67</xdr:row>
      <xdr:rowOff>194308</xdr:rowOff>
    </xdr:to>
    <xdr:sp macro="" textlink="">
      <xdr:nvSpPr>
        <xdr:cNvPr id="781773" name="Text Box 209">
          <a:extLst>
            <a:ext uri="{FF2B5EF4-FFF2-40B4-BE49-F238E27FC236}">
              <a16:creationId xmlns:a16="http://schemas.microsoft.com/office/drawing/2014/main" id="{00000000-0008-0000-0100-0000CDED0B00}"/>
            </a:ext>
          </a:extLst>
        </xdr:cNvPr>
        <xdr:cNvSpPr txBox="1">
          <a:spLocks noChangeArrowheads="1"/>
        </xdr:cNvSpPr>
      </xdr:nvSpPr>
      <xdr:spPr bwMode="auto">
        <a:xfrm>
          <a:off x="9505950" y="15897225"/>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68</xdr:row>
      <xdr:rowOff>74296</xdr:rowOff>
    </xdr:to>
    <xdr:sp macro="" textlink="">
      <xdr:nvSpPr>
        <xdr:cNvPr id="781774" name="Text Box 209">
          <a:extLst>
            <a:ext uri="{FF2B5EF4-FFF2-40B4-BE49-F238E27FC236}">
              <a16:creationId xmlns:a16="http://schemas.microsoft.com/office/drawing/2014/main" id="{00000000-0008-0000-0100-0000CEED0B00}"/>
            </a:ext>
          </a:extLst>
        </xdr:cNvPr>
        <xdr:cNvSpPr txBox="1">
          <a:spLocks noChangeArrowheads="1"/>
        </xdr:cNvSpPr>
      </xdr:nvSpPr>
      <xdr:spPr bwMode="auto">
        <a:xfrm>
          <a:off x="9505950" y="15897225"/>
          <a:ext cx="171450" cy="4191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75" name="Text Box 209">
          <a:extLst>
            <a:ext uri="{FF2B5EF4-FFF2-40B4-BE49-F238E27FC236}">
              <a16:creationId xmlns:a16="http://schemas.microsoft.com/office/drawing/2014/main" id="{00000000-0008-0000-0100-0000CF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76" name="Text Box 209">
          <a:extLst>
            <a:ext uri="{FF2B5EF4-FFF2-40B4-BE49-F238E27FC236}">
              <a16:creationId xmlns:a16="http://schemas.microsoft.com/office/drawing/2014/main" id="{00000000-0008-0000-0100-0000D0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68</xdr:row>
      <xdr:rowOff>74296</xdr:rowOff>
    </xdr:to>
    <xdr:sp macro="" textlink="">
      <xdr:nvSpPr>
        <xdr:cNvPr id="781777" name="Text Box 209">
          <a:extLst>
            <a:ext uri="{FF2B5EF4-FFF2-40B4-BE49-F238E27FC236}">
              <a16:creationId xmlns:a16="http://schemas.microsoft.com/office/drawing/2014/main" id="{00000000-0008-0000-0100-0000D1ED0B00}"/>
            </a:ext>
          </a:extLst>
        </xdr:cNvPr>
        <xdr:cNvSpPr txBox="1">
          <a:spLocks noChangeArrowheads="1"/>
        </xdr:cNvSpPr>
      </xdr:nvSpPr>
      <xdr:spPr bwMode="auto">
        <a:xfrm>
          <a:off x="9505950" y="15897225"/>
          <a:ext cx="171450" cy="4191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78" name="Text Box 209">
          <a:extLst>
            <a:ext uri="{FF2B5EF4-FFF2-40B4-BE49-F238E27FC236}">
              <a16:creationId xmlns:a16="http://schemas.microsoft.com/office/drawing/2014/main" id="{00000000-0008-0000-0100-0000D2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79" name="Text Box 209">
          <a:extLst>
            <a:ext uri="{FF2B5EF4-FFF2-40B4-BE49-F238E27FC236}">
              <a16:creationId xmlns:a16="http://schemas.microsoft.com/office/drawing/2014/main" id="{00000000-0008-0000-0100-0000D3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68</xdr:row>
      <xdr:rowOff>74296</xdr:rowOff>
    </xdr:to>
    <xdr:sp macro="" textlink="">
      <xdr:nvSpPr>
        <xdr:cNvPr id="781780" name="Text Box 209">
          <a:extLst>
            <a:ext uri="{FF2B5EF4-FFF2-40B4-BE49-F238E27FC236}">
              <a16:creationId xmlns:a16="http://schemas.microsoft.com/office/drawing/2014/main" id="{00000000-0008-0000-0100-0000D4ED0B00}"/>
            </a:ext>
          </a:extLst>
        </xdr:cNvPr>
        <xdr:cNvSpPr txBox="1">
          <a:spLocks noChangeArrowheads="1"/>
        </xdr:cNvSpPr>
      </xdr:nvSpPr>
      <xdr:spPr bwMode="auto">
        <a:xfrm>
          <a:off x="9505950" y="15897225"/>
          <a:ext cx="171450" cy="4191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1" name="Text Box 209">
          <a:extLst>
            <a:ext uri="{FF2B5EF4-FFF2-40B4-BE49-F238E27FC236}">
              <a16:creationId xmlns:a16="http://schemas.microsoft.com/office/drawing/2014/main" id="{00000000-0008-0000-0100-0000D5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2" name="Text Box 209">
          <a:extLst>
            <a:ext uri="{FF2B5EF4-FFF2-40B4-BE49-F238E27FC236}">
              <a16:creationId xmlns:a16="http://schemas.microsoft.com/office/drawing/2014/main" id="{00000000-0008-0000-0100-0000D6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66</xdr:row>
      <xdr:rowOff>200025</xdr:rowOff>
    </xdr:from>
    <xdr:to>
      <xdr:col>10</xdr:col>
      <xdr:colOff>171448</xdr:colOff>
      <xdr:row>68</xdr:row>
      <xdr:rowOff>74296</xdr:rowOff>
    </xdr:to>
    <xdr:sp macro="" textlink="">
      <xdr:nvSpPr>
        <xdr:cNvPr id="781783" name="Text Box 209">
          <a:extLst>
            <a:ext uri="{FF2B5EF4-FFF2-40B4-BE49-F238E27FC236}">
              <a16:creationId xmlns:a16="http://schemas.microsoft.com/office/drawing/2014/main" id="{00000000-0008-0000-0100-0000D7ED0B00}"/>
            </a:ext>
          </a:extLst>
        </xdr:cNvPr>
        <xdr:cNvSpPr txBox="1">
          <a:spLocks noChangeArrowheads="1"/>
        </xdr:cNvSpPr>
      </xdr:nvSpPr>
      <xdr:spPr bwMode="auto">
        <a:xfrm>
          <a:off x="9505950" y="15897225"/>
          <a:ext cx="171450" cy="4191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4" name="Text Box 209">
          <a:extLst>
            <a:ext uri="{FF2B5EF4-FFF2-40B4-BE49-F238E27FC236}">
              <a16:creationId xmlns:a16="http://schemas.microsoft.com/office/drawing/2014/main" id="{00000000-0008-0000-0100-0000D8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5" name="Text Box 209">
          <a:extLst>
            <a:ext uri="{FF2B5EF4-FFF2-40B4-BE49-F238E27FC236}">
              <a16:creationId xmlns:a16="http://schemas.microsoft.com/office/drawing/2014/main" id="{00000000-0008-0000-0100-0000D9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6" name="Text Box 209">
          <a:extLst>
            <a:ext uri="{FF2B5EF4-FFF2-40B4-BE49-F238E27FC236}">
              <a16:creationId xmlns:a16="http://schemas.microsoft.com/office/drawing/2014/main" id="{00000000-0008-0000-0100-0000DA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7" name="Text Box 209">
          <a:extLst>
            <a:ext uri="{FF2B5EF4-FFF2-40B4-BE49-F238E27FC236}">
              <a16:creationId xmlns:a16="http://schemas.microsoft.com/office/drawing/2014/main" id="{00000000-0008-0000-0100-0000DB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8" name="Text Box 209">
          <a:extLst>
            <a:ext uri="{FF2B5EF4-FFF2-40B4-BE49-F238E27FC236}">
              <a16:creationId xmlns:a16="http://schemas.microsoft.com/office/drawing/2014/main" id="{00000000-0008-0000-0100-0000DC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89" name="Text Box 209">
          <a:extLst>
            <a:ext uri="{FF2B5EF4-FFF2-40B4-BE49-F238E27FC236}">
              <a16:creationId xmlns:a16="http://schemas.microsoft.com/office/drawing/2014/main" id="{00000000-0008-0000-0100-0000DD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90" name="Text Box 209">
          <a:extLst>
            <a:ext uri="{FF2B5EF4-FFF2-40B4-BE49-F238E27FC236}">
              <a16:creationId xmlns:a16="http://schemas.microsoft.com/office/drawing/2014/main" id="{00000000-0008-0000-0100-0000DE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91" name="Text Box 209">
          <a:extLst>
            <a:ext uri="{FF2B5EF4-FFF2-40B4-BE49-F238E27FC236}">
              <a16:creationId xmlns:a16="http://schemas.microsoft.com/office/drawing/2014/main" id="{00000000-0008-0000-0100-0000DF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92" name="Text Box 209">
          <a:extLst>
            <a:ext uri="{FF2B5EF4-FFF2-40B4-BE49-F238E27FC236}">
              <a16:creationId xmlns:a16="http://schemas.microsoft.com/office/drawing/2014/main" id="{00000000-0008-0000-0100-0000E0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68</xdr:row>
      <xdr:rowOff>194313</xdr:rowOff>
    </xdr:to>
    <xdr:sp macro="" textlink="">
      <xdr:nvSpPr>
        <xdr:cNvPr id="781793" name="Text Box 209">
          <a:extLst>
            <a:ext uri="{FF2B5EF4-FFF2-40B4-BE49-F238E27FC236}">
              <a16:creationId xmlns:a16="http://schemas.microsoft.com/office/drawing/2014/main" id="{00000000-0008-0000-0100-0000E1ED0B00}"/>
            </a:ext>
          </a:extLst>
        </xdr:cNvPr>
        <xdr:cNvSpPr txBox="1">
          <a:spLocks noChangeArrowheads="1"/>
        </xdr:cNvSpPr>
      </xdr:nvSpPr>
      <xdr:spPr bwMode="auto">
        <a:xfrm>
          <a:off x="9505950" y="16192500"/>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69</xdr:row>
      <xdr:rowOff>74296</xdr:rowOff>
    </xdr:to>
    <xdr:sp macro="" textlink="">
      <xdr:nvSpPr>
        <xdr:cNvPr id="781794" name="Text Box 209">
          <a:extLst>
            <a:ext uri="{FF2B5EF4-FFF2-40B4-BE49-F238E27FC236}">
              <a16:creationId xmlns:a16="http://schemas.microsoft.com/office/drawing/2014/main" id="{00000000-0008-0000-0100-0000E2ED0B00}"/>
            </a:ext>
          </a:extLst>
        </xdr:cNvPr>
        <xdr:cNvSpPr txBox="1">
          <a:spLocks noChangeArrowheads="1"/>
        </xdr:cNvSpPr>
      </xdr:nvSpPr>
      <xdr:spPr bwMode="auto">
        <a:xfrm>
          <a:off x="9505950" y="16192500"/>
          <a:ext cx="171450" cy="4191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795" name="Text Box 209">
          <a:extLst>
            <a:ext uri="{FF2B5EF4-FFF2-40B4-BE49-F238E27FC236}">
              <a16:creationId xmlns:a16="http://schemas.microsoft.com/office/drawing/2014/main" id="{00000000-0008-0000-0100-0000E3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796" name="Text Box 209">
          <a:extLst>
            <a:ext uri="{FF2B5EF4-FFF2-40B4-BE49-F238E27FC236}">
              <a16:creationId xmlns:a16="http://schemas.microsoft.com/office/drawing/2014/main" id="{00000000-0008-0000-0100-0000E4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69</xdr:row>
      <xdr:rowOff>74296</xdr:rowOff>
    </xdr:to>
    <xdr:sp macro="" textlink="">
      <xdr:nvSpPr>
        <xdr:cNvPr id="781797" name="Text Box 209">
          <a:extLst>
            <a:ext uri="{FF2B5EF4-FFF2-40B4-BE49-F238E27FC236}">
              <a16:creationId xmlns:a16="http://schemas.microsoft.com/office/drawing/2014/main" id="{00000000-0008-0000-0100-0000E5ED0B00}"/>
            </a:ext>
          </a:extLst>
        </xdr:cNvPr>
        <xdr:cNvSpPr txBox="1">
          <a:spLocks noChangeArrowheads="1"/>
        </xdr:cNvSpPr>
      </xdr:nvSpPr>
      <xdr:spPr bwMode="auto">
        <a:xfrm>
          <a:off x="9505950" y="16192500"/>
          <a:ext cx="171450" cy="4191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798" name="Text Box 209">
          <a:extLst>
            <a:ext uri="{FF2B5EF4-FFF2-40B4-BE49-F238E27FC236}">
              <a16:creationId xmlns:a16="http://schemas.microsoft.com/office/drawing/2014/main" id="{00000000-0008-0000-0100-0000E6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799" name="Text Box 209">
          <a:extLst>
            <a:ext uri="{FF2B5EF4-FFF2-40B4-BE49-F238E27FC236}">
              <a16:creationId xmlns:a16="http://schemas.microsoft.com/office/drawing/2014/main" id="{00000000-0008-0000-0100-0000E7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69</xdr:row>
      <xdr:rowOff>74296</xdr:rowOff>
    </xdr:to>
    <xdr:sp macro="" textlink="">
      <xdr:nvSpPr>
        <xdr:cNvPr id="781800" name="Text Box 209">
          <a:extLst>
            <a:ext uri="{FF2B5EF4-FFF2-40B4-BE49-F238E27FC236}">
              <a16:creationId xmlns:a16="http://schemas.microsoft.com/office/drawing/2014/main" id="{00000000-0008-0000-0100-0000E8ED0B00}"/>
            </a:ext>
          </a:extLst>
        </xdr:cNvPr>
        <xdr:cNvSpPr txBox="1">
          <a:spLocks noChangeArrowheads="1"/>
        </xdr:cNvSpPr>
      </xdr:nvSpPr>
      <xdr:spPr bwMode="auto">
        <a:xfrm>
          <a:off x="9505950" y="16192500"/>
          <a:ext cx="171450" cy="4191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1" name="Text Box 209">
          <a:extLst>
            <a:ext uri="{FF2B5EF4-FFF2-40B4-BE49-F238E27FC236}">
              <a16:creationId xmlns:a16="http://schemas.microsoft.com/office/drawing/2014/main" id="{00000000-0008-0000-0100-0000E9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2" name="Text Box 209">
          <a:extLst>
            <a:ext uri="{FF2B5EF4-FFF2-40B4-BE49-F238E27FC236}">
              <a16:creationId xmlns:a16="http://schemas.microsoft.com/office/drawing/2014/main" id="{00000000-0008-0000-0100-0000EA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67</xdr:row>
      <xdr:rowOff>200025</xdr:rowOff>
    </xdr:from>
    <xdr:to>
      <xdr:col>10</xdr:col>
      <xdr:colOff>171448</xdr:colOff>
      <xdr:row>69</xdr:row>
      <xdr:rowOff>74296</xdr:rowOff>
    </xdr:to>
    <xdr:sp macro="" textlink="">
      <xdr:nvSpPr>
        <xdr:cNvPr id="781803" name="Text Box 209">
          <a:extLst>
            <a:ext uri="{FF2B5EF4-FFF2-40B4-BE49-F238E27FC236}">
              <a16:creationId xmlns:a16="http://schemas.microsoft.com/office/drawing/2014/main" id="{00000000-0008-0000-0100-0000EBED0B00}"/>
            </a:ext>
          </a:extLst>
        </xdr:cNvPr>
        <xdr:cNvSpPr txBox="1">
          <a:spLocks noChangeArrowheads="1"/>
        </xdr:cNvSpPr>
      </xdr:nvSpPr>
      <xdr:spPr bwMode="auto">
        <a:xfrm>
          <a:off x="9505950" y="16192500"/>
          <a:ext cx="171450" cy="4191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4" name="Text Box 209">
          <a:extLst>
            <a:ext uri="{FF2B5EF4-FFF2-40B4-BE49-F238E27FC236}">
              <a16:creationId xmlns:a16="http://schemas.microsoft.com/office/drawing/2014/main" id="{00000000-0008-0000-0100-0000EC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5" name="Text Box 209">
          <a:extLst>
            <a:ext uri="{FF2B5EF4-FFF2-40B4-BE49-F238E27FC236}">
              <a16:creationId xmlns:a16="http://schemas.microsoft.com/office/drawing/2014/main" id="{00000000-0008-0000-0100-0000ED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6" name="Text Box 209">
          <a:extLst>
            <a:ext uri="{FF2B5EF4-FFF2-40B4-BE49-F238E27FC236}">
              <a16:creationId xmlns:a16="http://schemas.microsoft.com/office/drawing/2014/main" id="{00000000-0008-0000-0100-0000EE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7" name="Text Box 209">
          <a:extLst>
            <a:ext uri="{FF2B5EF4-FFF2-40B4-BE49-F238E27FC236}">
              <a16:creationId xmlns:a16="http://schemas.microsoft.com/office/drawing/2014/main" id="{00000000-0008-0000-0100-0000EF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8" name="Text Box 209">
          <a:extLst>
            <a:ext uri="{FF2B5EF4-FFF2-40B4-BE49-F238E27FC236}">
              <a16:creationId xmlns:a16="http://schemas.microsoft.com/office/drawing/2014/main" id="{00000000-0008-0000-0100-0000F0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68</xdr:row>
      <xdr:rowOff>200025</xdr:rowOff>
    </xdr:from>
    <xdr:to>
      <xdr:col>10</xdr:col>
      <xdr:colOff>171448</xdr:colOff>
      <xdr:row>69</xdr:row>
      <xdr:rowOff>194308</xdr:rowOff>
    </xdr:to>
    <xdr:sp macro="" textlink="">
      <xdr:nvSpPr>
        <xdr:cNvPr id="781809" name="Text Box 209">
          <a:extLst>
            <a:ext uri="{FF2B5EF4-FFF2-40B4-BE49-F238E27FC236}">
              <a16:creationId xmlns:a16="http://schemas.microsoft.com/office/drawing/2014/main" id="{00000000-0008-0000-0100-0000F1ED0B00}"/>
            </a:ext>
          </a:extLst>
        </xdr:cNvPr>
        <xdr:cNvSpPr txBox="1">
          <a:spLocks noChangeArrowheads="1"/>
        </xdr:cNvSpPr>
      </xdr:nvSpPr>
      <xdr:spPr bwMode="auto">
        <a:xfrm>
          <a:off x="9505950" y="16487775"/>
          <a:ext cx="171450" cy="266700"/>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209550</xdr:rowOff>
    </xdr:to>
    <xdr:sp macro="" textlink="">
      <xdr:nvSpPr>
        <xdr:cNvPr id="781810" name="Text Box 209">
          <a:extLst>
            <a:ext uri="{FF2B5EF4-FFF2-40B4-BE49-F238E27FC236}">
              <a16:creationId xmlns:a16="http://schemas.microsoft.com/office/drawing/2014/main" id="{00000000-0008-0000-0100-0000F2ED0B00}"/>
            </a:ext>
          </a:extLst>
        </xdr:cNvPr>
        <xdr:cNvSpPr txBox="1">
          <a:spLocks noChangeArrowheads="1"/>
        </xdr:cNvSpPr>
      </xdr:nvSpPr>
      <xdr:spPr bwMode="auto">
        <a:xfrm>
          <a:off x="9505950" y="142017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209550</xdr:rowOff>
    </xdr:to>
    <xdr:sp macro="" textlink="">
      <xdr:nvSpPr>
        <xdr:cNvPr id="781811" name="Text Box 209">
          <a:extLst>
            <a:ext uri="{FF2B5EF4-FFF2-40B4-BE49-F238E27FC236}">
              <a16:creationId xmlns:a16="http://schemas.microsoft.com/office/drawing/2014/main" id="{00000000-0008-0000-0100-0000F3ED0B00}"/>
            </a:ext>
          </a:extLst>
        </xdr:cNvPr>
        <xdr:cNvSpPr txBox="1">
          <a:spLocks noChangeArrowheads="1"/>
        </xdr:cNvSpPr>
      </xdr:nvSpPr>
      <xdr:spPr bwMode="auto">
        <a:xfrm>
          <a:off x="9505950" y="142017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209550</xdr:rowOff>
    </xdr:to>
    <xdr:sp macro="" textlink="">
      <xdr:nvSpPr>
        <xdr:cNvPr id="781812" name="Text Box 209">
          <a:extLst>
            <a:ext uri="{FF2B5EF4-FFF2-40B4-BE49-F238E27FC236}">
              <a16:creationId xmlns:a16="http://schemas.microsoft.com/office/drawing/2014/main" id="{00000000-0008-0000-0100-0000F4ED0B00}"/>
            </a:ext>
          </a:extLst>
        </xdr:cNvPr>
        <xdr:cNvSpPr txBox="1">
          <a:spLocks noChangeArrowheads="1"/>
        </xdr:cNvSpPr>
      </xdr:nvSpPr>
      <xdr:spPr bwMode="auto">
        <a:xfrm>
          <a:off x="9505950" y="142017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209550</xdr:rowOff>
    </xdr:to>
    <xdr:sp macro="" textlink="">
      <xdr:nvSpPr>
        <xdr:cNvPr id="781813" name="Text Box 209">
          <a:extLst>
            <a:ext uri="{FF2B5EF4-FFF2-40B4-BE49-F238E27FC236}">
              <a16:creationId xmlns:a16="http://schemas.microsoft.com/office/drawing/2014/main" id="{00000000-0008-0000-0100-0000F5ED0B00}"/>
            </a:ext>
          </a:extLst>
        </xdr:cNvPr>
        <xdr:cNvSpPr txBox="1">
          <a:spLocks noChangeArrowheads="1"/>
        </xdr:cNvSpPr>
      </xdr:nvSpPr>
      <xdr:spPr bwMode="auto">
        <a:xfrm>
          <a:off x="9505950" y="142017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371475</xdr:rowOff>
    </xdr:to>
    <xdr:sp macro="" textlink="">
      <xdr:nvSpPr>
        <xdr:cNvPr id="781814" name="Text Box 209">
          <a:extLst>
            <a:ext uri="{FF2B5EF4-FFF2-40B4-BE49-F238E27FC236}">
              <a16:creationId xmlns:a16="http://schemas.microsoft.com/office/drawing/2014/main" id="{00000000-0008-0000-0100-0000F6ED0B00}"/>
            </a:ext>
          </a:extLst>
        </xdr:cNvPr>
        <xdr:cNvSpPr txBox="1">
          <a:spLocks noChangeArrowheads="1"/>
        </xdr:cNvSpPr>
      </xdr:nvSpPr>
      <xdr:spPr bwMode="auto">
        <a:xfrm>
          <a:off x="9505950" y="14201775"/>
          <a:ext cx="171450" cy="43815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15" name="Text Box 209">
          <a:extLst>
            <a:ext uri="{FF2B5EF4-FFF2-40B4-BE49-F238E27FC236}">
              <a16:creationId xmlns:a16="http://schemas.microsoft.com/office/drawing/2014/main" id="{00000000-0008-0000-0100-0000F7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16" name="Text Box 209">
          <a:extLst>
            <a:ext uri="{FF2B5EF4-FFF2-40B4-BE49-F238E27FC236}">
              <a16:creationId xmlns:a16="http://schemas.microsoft.com/office/drawing/2014/main" id="{00000000-0008-0000-0100-0000F8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371475</xdr:rowOff>
    </xdr:to>
    <xdr:sp macro="" textlink="">
      <xdr:nvSpPr>
        <xdr:cNvPr id="781817" name="Text Box 209">
          <a:extLst>
            <a:ext uri="{FF2B5EF4-FFF2-40B4-BE49-F238E27FC236}">
              <a16:creationId xmlns:a16="http://schemas.microsoft.com/office/drawing/2014/main" id="{00000000-0008-0000-0100-0000F9ED0B00}"/>
            </a:ext>
          </a:extLst>
        </xdr:cNvPr>
        <xdr:cNvSpPr txBox="1">
          <a:spLocks noChangeArrowheads="1"/>
        </xdr:cNvSpPr>
      </xdr:nvSpPr>
      <xdr:spPr bwMode="auto">
        <a:xfrm>
          <a:off x="9505950" y="14201775"/>
          <a:ext cx="171450" cy="43815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18" name="Text Box 209">
          <a:extLst>
            <a:ext uri="{FF2B5EF4-FFF2-40B4-BE49-F238E27FC236}">
              <a16:creationId xmlns:a16="http://schemas.microsoft.com/office/drawing/2014/main" id="{00000000-0008-0000-0100-0000FA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19" name="Text Box 209">
          <a:extLst>
            <a:ext uri="{FF2B5EF4-FFF2-40B4-BE49-F238E27FC236}">
              <a16:creationId xmlns:a16="http://schemas.microsoft.com/office/drawing/2014/main" id="{00000000-0008-0000-0100-0000FB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371475</xdr:rowOff>
    </xdr:to>
    <xdr:sp macro="" textlink="">
      <xdr:nvSpPr>
        <xdr:cNvPr id="781820" name="Text Box 209">
          <a:extLst>
            <a:ext uri="{FF2B5EF4-FFF2-40B4-BE49-F238E27FC236}">
              <a16:creationId xmlns:a16="http://schemas.microsoft.com/office/drawing/2014/main" id="{00000000-0008-0000-0100-0000FCED0B00}"/>
            </a:ext>
          </a:extLst>
        </xdr:cNvPr>
        <xdr:cNvSpPr txBox="1">
          <a:spLocks noChangeArrowheads="1"/>
        </xdr:cNvSpPr>
      </xdr:nvSpPr>
      <xdr:spPr bwMode="auto">
        <a:xfrm>
          <a:off x="9505950" y="14201775"/>
          <a:ext cx="171450" cy="43815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1" name="Text Box 209">
          <a:extLst>
            <a:ext uri="{FF2B5EF4-FFF2-40B4-BE49-F238E27FC236}">
              <a16:creationId xmlns:a16="http://schemas.microsoft.com/office/drawing/2014/main" id="{00000000-0008-0000-0100-0000FD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2" name="Text Box 209">
          <a:extLst>
            <a:ext uri="{FF2B5EF4-FFF2-40B4-BE49-F238E27FC236}">
              <a16:creationId xmlns:a16="http://schemas.microsoft.com/office/drawing/2014/main" id="{00000000-0008-0000-0100-0000FEED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61</xdr:row>
      <xdr:rowOff>200025</xdr:rowOff>
    </xdr:from>
    <xdr:to>
      <xdr:col>10</xdr:col>
      <xdr:colOff>171448</xdr:colOff>
      <xdr:row>62</xdr:row>
      <xdr:rowOff>371475</xdr:rowOff>
    </xdr:to>
    <xdr:sp macro="" textlink="">
      <xdr:nvSpPr>
        <xdr:cNvPr id="781823" name="Text Box 209">
          <a:extLst>
            <a:ext uri="{FF2B5EF4-FFF2-40B4-BE49-F238E27FC236}">
              <a16:creationId xmlns:a16="http://schemas.microsoft.com/office/drawing/2014/main" id="{00000000-0008-0000-0100-0000FFED0B00}"/>
            </a:ext>
          </a:extLst>
        </xdr:cNvPr>
        <xdr:cNvSpPr txBox="1">
          <a:spLocks noChangeArrowheads="1"/>
        </xdr:cNvSpPr>
      </xdr:nvSpPr>
      <xdr:spPr bwMode="auto">
        <a:xfrm>
          <a:off x="9505950" y="14201775"/>
          <a:ext cx="171450" cy="438150"/>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4" name="Text Box 209">
          <a:extLst>
            <a:ext uri="{FF2B5EF4-FFF2-40B4-BE49-F238E27FC236}">
              <a16:creationId xmlns:a16="http://schemas.microsoft.com/office/drawing/2014/main" id="{00000000-0008-0000-0100-000000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5" name="Text Box 209">
          <a:extLst>
            <a:ext uri="{FF2B5EF4-FFF2-40B4-BE49-F238E27FC236}">
              <a16:creationId xmlns:a16="http://schemas.microsoft.com/office/drawing/2014/main" id="{00000000-0008-0000-0100-000001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6" name="Text Box 209">
          <a:extLst>
            <a:ext uri="{FF2B5EF4-FFF2-40B4-BE49-F238E27FC236}">
              <a16:creationId xmlns:a16="http://schemas.microsoft.com/office/drawing/2014/main" id="{00000000-0008-0000-0100-000002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7" name="Text Box 209">
          <a:extLst>
            <a:ext uri="{FF2B5EF4-FFF2-40B4-BE49-F238E27FC236}">
              <a16:creationId xmlns:a16="http://schemas.microsoft.com/office/drawing/2014/main" id="{00000000-0008-0000-0100-000003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8" name="Text Box 209">
          <a:extLst>
            <a:ext uri="{FF2B5EF4-FFF2-40B4-BE49-F238E27FC236}">
              <a16:creationId xmlns:a16="http://schemas.microsoft.com/office/drawing/2014/main" id="{00000000-0008-0000-0100-000004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editAs="oneCell">
    <xdr:from>
      <xdr:col>9</xdr:col>
      <xdr:colOff>1562100</xdr:colOff>
      <xdr:row>62</xdr:row>
      <xdr:rowOff>200025</xdr:rowOff>
    </xdr:from>
    <xdr:to>
      <xdr:col>10</xdr:col>
      <xdr:colOff>171448</xdr:colOff>
      <xdr:row>62</xdr:row>
      <xdr:rowOff>476250</xdr:rowOff>
    </xdr:to>
    <xdr:sp macro="" textlink="">
      <xdr:nvSpPr>
        <xdr:cNvPr id="781829" name="Text Box 209">
          <a:extLst>
            <a:ext uri="{FF2B5EF4-FFF2-40B4-BE49-F238E27FC236}">
              <a16:creationId xmlns:a16="http://schemas.microsoft.com/office/drawing/2014/main" id="{00000000-0008-0000-0100-000005EE0B00}"/>
            </a:ext>
          </a:extLst>
        </xdr:cNvPr>
        <xdr:cNvSpPr txBox="1">
          <a:spLocks noChangeArrowheads="1"/>
        </xdr:cNvSpPr>
      </xdr:nvSpPr>
      <xdr:spPr bwMode="auto">
        <a:xfrm>
          <a:off x="9505950" y="14506575"/>
          <a:ext cx="171450" cy="276225"/>
        </a:xfrm>
        <a:prstGeom prst="rect">
          <a:avLst/>
        </a:prstGeom>
        <a:noFill/>
        <a:ln w="9525">
          <a:noFill/>
          <a:miter lim="800000"/>
          <a:headEnd/>
          <a:tailEnd/>
        </a:ln>
      </xdr:spPr>
    </xdr:sp>
    <xdr:clientData/>
  </xdr:twoCellAnchor>
  <xdr:twoCellAnchor>
    <xdr:from>
      <xdr:col>0</xdr:col>
      <xdr:colOff>476250</xdr:colOff>
      <xdr:row>8</xdr:row>
      <xdr:rowOff>169545</xdr:rowOff>
    </xdr:from>
    <xdr:to>
      <xdr:col>1</xdr:col>
      <xdr:colOff>457200</xdr:colOff>
      <xdr:row>9</xdr:row>
      <xdr:rowOff>198120</xdr:rowOff>
    </xdr:to>
    <xdr:sp macro="[0]!ToQuoteData" textlink="">
      <xdr:nvSpPr>
        <xdr:cNvPr id="182" name="Rectangle 181">
          <a:extLst>
            <a:ext uri="{FF2B5EF4-FFF2-40B4-BE49-F238E27FC236}">
              <a16:creationId xmlns:a16="http://schemas.microsoft.com/office/drawing/2014/main" id="{00000000-0008-0000-0100-0000B6000000}"/>
            </a:ext>
          </a:extLst>
        </xdr:cNvPr>
        <xdr:cNvSpPr/>
      </xdr:nvSpPr>
      <xdr:spPr>
        <a:xfrm>
          <a:off x="476250" y="2455545"/>
          <a:ext cx="506730" cy="26479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55</xdr:row>
      <xdr:rowOff>386238</xdr:rowOff>
    </xdr:from>
    <xdr:to>
      <xdr:col>1</xdr:col>
      <xdr:colOff>457200</xdr:colOff>
      <xdr:row>56</xdr:row>
      <xdr:rowOff>226218</xdr:rowOff>
    </xdr:to>
    <xdr:sp macro="[0]!ToAuthToSign" textlink="">
      <xdr:nvSpPr>
        <xdr:cNvPr id="185" name="Rectangle 184">
          <a:extLst>
            <a:ext uri="{FF2B5EF4-FFF2-40B4-BE49-F238E27FC236}">
              <a16:creationId xmlns:a16="http://schemas.microsoft.com/office/drawing/2014/main" id="{00000000-0008-0000-0100-0000B9000000}"/>
            </a:ext>
          </a:extLst>
        </xdr:cNvPr>
        <xdr:cNvSpPr/>
      </xdr:nvSpPr>
      <xdr:spPr>
        <a:xfrm>
          <a:off x="476250" y="15507176"/>
          <a:ext cx="492919" cy="26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58</xdr:row>
      <xdr:rowOff>226218</xdr:rowOff>
    </xdr:from>
    <xdr:to>
      <xdr:col>1</xdr:col>
      <xdr:colOff>457200</xdr:colOff>
      <xdr:row>59</xdr:row>
      <xdr:rowOff>226218</xdr:rowOff>
    </xdr:to>
    <xdr:sp macro="[0]!ToSiteInspectionCert" textlink="">
      <xdr:nvSpPr>
        <xdr:cNvPr id="188" name="Rectangle 187">
          <a:extLst>
            <a:ext uri="{FF2B5EF4-FFF2-40B4-BE49-F238E27FC236}">
              <a16:creationId xmlns:a16="http://schemas.microsoft.com/office/drawing/2014/main" id="{00000000-0008-0000-0100-0000BC000000}"/>
            </a:ext>
          </a:extLst>
        </xdr:cNvPr>
        <xdr:cNvSpPr/>
      </xdr:nvSpPr>
      <xdr:spPr>
        <a:xfrm>
          <a:off x="476250" y="16299656"/>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59</xdr:row>
      <xdr:rowOff>226218</xdr:rowOff>
    </xdr:from>
    <xdr:to>
      <xdr:col>1</xdr:col>
      <xdr:colOff>457200</xdr:colOff>
      <xdr:row>60</xdr:row>
      <xdr:rowOff>226218</xdr:rowOff>
    </xdr:to>
    <xdr:sp macro="[0]!ToAppforTaxCert" textlink="">
      <xdr:nvSpPr>
        <xdr:cNvPr id="189" name="Rectangle 188">
          <a:extLst>
            <a:ext uri="{FF2B5EF4-FFF2-40B4-BE49-F238E27FC236}">
              <a16:creationId xmlns:a16="http://schemas.microsoft.com/office/drawing/2014/main" id="{00000000-0008-0000-0100-0000BD000000}"/>
            </a:ext>
          </a:extLst>
        </xdr:cNvPr>
        <xdr:cNvSpPr/>
      </xdr:nvSpPr>
      <xdr:spPr>
        <a:xfrm>
          <a:off x="476250" y="16561593"/>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60</xdr:row>
      <xdr:rowOff>226218</xdr:rowOff>
    </xdr:from>
    <xdr:to>
      <xdr:col>1</xdr:col>
      <xdr:colOff>457200</xdr:colOff>
      <xdr:row>61</xdr:row>
      <xdr:rowOff>226218</xdr:rowOff>
    </xdr:to>
    <xdr:sp macro="[0]!ToMunRandT" textlink="">
      <xdr:nvSpPr>
        <xdr:cNvPr id="190" name="Rectangle 189">
          <a:extLst>
            <a:ext uri="{FF2B5EF4-FFF2-40B4-BE49-F238E27FC236}">
              <a16:creationId xmlns:a16="http://schemas.microsoft.com/office/drawing/2014/main" id="{00000000-0008-0000-0100-0000BE000000}"/>
            </a:ext>
          </a:extLst>
        </xdr:cNvPr>
        <xdr:cNvSpPr/>
      </xdr:nvSpPr>
      <xdr:spPr>
        <a:xfrm>
          <a:off x="476250" y="16823531"/>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61</xdr:row>
      <xdr:rowOff>226218</xdr:rowOff>
    </xdr:from>
    <xdr:to>
      <xdr:col>1</xdr:col>
      <xdr:colOff>457200</xdr:colOff>
      <xdr:row>62</xdr:row>
      <xdr:rowOff>226218</xdr:rowOff>
    </xdr:to>
    <xdr:sp macro="[0]!ToCompCom" textlink="">
      <xdr:nvSpPr>
        <xdr:cNvPr id="191" name="Rectangle 190">
          <a:extLst>
            <a:ext uri="{FF2B5EF4-FFF2-40B4-BE49-F238E27FC236}">
              <a16:creationId xmlns:a16="http://schemas.microsoft.com/office/drawing/2014/main" id="{00000000-0008-0000-0100-0000BF000000}"/>
            </a:ext>
          </a:extLst>
        </xdr:cNvPr>
        <xdr:cNvSpPr/>
      </xdr:nvSpPr>
      <xdr:spPr>
        <a:xfrm>
          <a:off x="476250" y="17085468"/>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62</xdr:row>
      <xdr:rowOff>226218</xdr:rowOff>
    </xdr:from>
    <xdr:to>
      <xdr:col>1</xdr:col>
      <xdr:colOff>457200</xdr:colOff>
      <xdr:row>63</xdr:row>
      <xdr:rowOff>0</xdr:rowOff>
    </xdr:to>
    <xdr:sp macro="[0]!ToIndBidDecl" textlink="">
      <xdr:nvSpPr>
        <xdr:cNvPr id="192" name="Rectangle 191">
          <a:extLst>
            <a:ext uri="{FF2B5EF4-FFF2-40B4-BE49-F238E27FC236}">
              <a16:creationId xmlns:a16="http://schemas.microsoft.com/office/drawing/2014/main" id="{00000000-0008-0000-0100-0000C0000000}"/>
            </a:ext>
          </a:extLst>
        </xdr:cNvPr>
        <xdr:cNvSpPr/>
      </xdr:nvSpPr>
      <xdr:spPr>
        <a:xfrm>
          <a:off x="476250" y="17347406"/>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64</xdr:row>
      <xdr:rowOff>439578</xdr:rowOff>
    </xdr:from>
    <xdr:to>
      <xdr:col>1</xdr:col>
      <xdr:colOff>457200</xdr:colOff>
      <xdr:row>65</xdr:row>
      <xdr:rowOff>226218</xdr:rowOff>
    </xdr:to>
    <xdr:sp macro="[0]!ToMunRandT" textlink="">
      <xdr:nvSpPr>
        <xdr:cNvPr id="193" name="Rectangle 192">
          <a:extLst>
            <a:ext uri="{FF2B5EF4-FFF2-40B4-BE49-F238E27FC236}">
              <a16:creationId xmlns:a16="http://schemas.microsoft.com/office/drawing/2014/main" id="{00000000-0008-0000-0100-0000C1000000}"/>
            </a:ext>
          </a:extLst>
        </xdr:cNvPr>
        <xdr:cNvSpPr/>
      </xdr:nvSpPr>
      <xdr:spPr>
        <a:xfrm>
          <a:off x="476250" y="18084641"/>
          <a:ext cx="492919" cy="274796"/>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65</xdr:row>
      <xdr:rowOff>226218</xdr:rowOff>
    </xdr:from>
    <xdr:to>
      <xdr:col>1</xdr:col>
      <xdr:colOff>457200</xdr:colOff>
      <xdr:row>66</xdr:row>
      <xdr:rowOff>226218</xdr:rowOff>
    </xdr:to>
    <xdr:sp macro="[0]!ToUIF" textlink="">
      <xdr:nvSpPr>
        <xdr:cNvPr id="194" name="Rectangle 193">
          <a:extLst>
            <a:ext uri="{FF2B5EF4-FFF2-40B4-BE49-F238E27FC236}">
              <a16:creationId xmlns:a16="http://schemas.microsoft.com/office/drawing/2014/main" id="{00000000-0008-0000-0100-0000C2000000}"/>
            </a:ext>
          </a:extLst>
        </xdr:cNvPr>
        <xdr:cNvSpPr/>
      </xdr:nvSpPr>
      <xdr:spPr>
        <a:xfrm>
          <a:off x="476250" y="18359437"/>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66</xdr:row>
      <xdr:rowOff>226218</xdr:rowOff>
    </xdr:from>
    <xdr:to>
      <xdr:col>1</xdr:col>
      <xdr:colOff>457200</xdr:colOff>
      <xdr:row>67</xdr:row>
      <xdr:rowOff>226218</xdr:rowOff>
    </xdr:to>
    <xdr:sp macro="[0]!ToContraHandSafety" textlink="">
      <xdr:nvSpPr>
        <xdr:cNvPr id="195" name="Rectangle 194">
          <a:extLst>
            <a:ext uri="{FF2B5EF4-FFF2-40B4-BE49-F238E27FC236}">
              <a16:creationId xmlns:a16="http://schemas.microsoft.com/office/drawing/2014/main" id="{00000000-0008-0000-0100-0000C3000000}"/>
            </a:ext>
          </a:extLst>
        </xdr:cNvPr>
        <xdr:cNvSpPr/>
      </xdr:nvSpPr>
      <xdr:spPr>
        <a:xfrm>
          <a:off x="476250" y="18621374"/>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476250</xdr:colOff>
      <xdr:row>67</xdr:row>
      <xdr:rowOff>226218</xdr:rowOff>
    </xdr:from>
    <xdr:to>
      <xdr:col>1</xdr:col>
      <xdr:colOff>457200</xdr:colOff>
      <xdr:row>68</xdr:row>
      <xdr:rowOff>226218</xdr:rowOff>
    </xdr:to>
    <xdr:sp macro="[0]!ToComEntQuest" textlink="">
      <xdr:nvSpPr>
        <xdr:cNvPr id="196" name="Rectangle 195">
          <a:extLst>
            <a:ext uri="{FF2B5EF4-FFF2-40B4-BE49-F238E27FC236}">
              <a16:creationId xmlns:a16="http://schemas.microsoft.com/office/drawing/2014/main" id="{00000000-0008-0000-0100-0000C4000000}"/>
            </a:ext>
          </a:extLst>
        </xdr:cNvPr>
        <xdr:cNvSpPr/>
      </xdr:nvSpPr>
      <xdr:spPr>
        <a:xfrm>
          <a:off x="476250" y="18883312"/>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466725</xdr:colOff>
      <xdr:row>194</xdr:row>
      <xdr:rowOff>85725</xdr:rowOff>
    </xdr:from>
    <xdr:to>
      <xdr:col>1</xdr:col>
      <xdr:colOff>447675</xdr:colOff>
      <xdr:row>195</xdr:row>
      <xdr:rowOff>190500</xdr:rowOff>
    </xdr:to>
    <xdr:sp macro="[0]!ToContractDAta" textlink="">
      <xdr:nvSpPr>
        <xdr:cNvPr id="197" name="Rectangle 196">
          <a:extLst>
            <a:ext uri="{FF2B5EF4-FFF2-40B4-BE49-F238E27FC236}">
              <a16:creationId xmlns:a16="http://schemas.microsoft.com/office/drawing/2014/main" id="{00000000-0008-0000-0100-0000C5000000}"/>
            </a:ext>
          </a:extLst>
        </xdr:cNvPr>
        <xdr:cNvSpPr/>
      </xdr:nvSpPr>
      <xdr:spPr>
        <a:xfrm>
          <a:off x="466725" y="28965525"/>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504825</xdr:colOff>
      <xdr:row>75</xdr:row>
      <xdr:rowOff>235743</xdr:rowOff>
    </xdr:from>
    <xdr:to>
      <xdr:col>1</xdr:col>
      <xdr:colOff>485775</xdr:colOff>
      <xdr:row>76</xdr:row>
      <xdr:rowOff>235743</xdr:rowOff>
    </xdr:to>
    <xdr:sp macro="[0]!ToAuthToSign" textlink="">
      <xdr:nvSpPr>
        <xdr:cNvPr id="199" name="Rectangle 198">
          <a:extLst>
            <a:ext uri="{FF2B5EF4-FFF2-40B4-BE49-F238E27FC236}">
              <a16:creationId xmlns:a16="http://schemas.microsoft.com/office/drawing/2014/main" id="{00000000-0008-0000-0100-0000C7000000}"/>
            </a:ext>
          </a:extLst>
        </xdr:cNvPr>
        <xdr:cNvSpPr/>
      </xdr:nvSpPr>
      <xdr:spPr>
        <a:xfrm>
          <a:off x="504825" y="20607337"/>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504825</xdr:colOff>
      <xdr:row>76</xdr:row>
      <xdr:rowOff>235743</xdr:rowOff>
    </xdr:from>
    <xdr:to>
      <xdr:col>1</xdr:col>
      <xdr:colOff>485775</xdr:colOff>
      <xdr:row>77</xdr:row>
      <xdr:rowOff>235743</xdr:rowOff>
    </xdr:to>
    <xdr:sp macro="[0]!ToPA042" textlink="">
      <xdr:nvSpPr>
        <xdr:cNvPr id="200" name="Rectangle 199">
          <a:extLst>
            <a:ext uri="{FF2B5EF4-FFF2-40B4-BE49-F238E27FC236}">
              <a16:creationId xmlns:a16="http://schemas.microsoft.com/office/drawing/2014/main" id="{00000000-0008-0000-0100-0000C8000000}"/>
            </a:ext>
          </a:extLst>
        </xdr:cNvPr>
        <xdr:cNvSpPr/>
      </xdr:nvSpPr>
      <xdr:spPr>
        <a:xfrm>
          <a:off x="504825" y="20869274"/>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504825</xdr:colOff>
      <xdr:row>77</xdr:row>
      <xdr:rowOff>235743</xdr:rowOff>
    </xdr:from>
    <xdr:to>
      <xdr:col>1</xdr:col>
      <xdr:colOff>485775</xdr:colOff>
      <xdr:row>78</xdr:row>
      <xdr:rowOff>235743</xdr:rowOff>
    </xdr:to>
    <xdr:sp macro="[0]!ToEquipSche" textlink="">
      <xdr:nvSpPr>
        <xdr:cNvPr id="201" name="Rectangle 200">
          <a:extLst>
            <a:ext uri="{FF2B5EF4-FFF2-40B4-BE49-F238E27FC236}">
              <a16:creationId xmlns:a16="http://schemas.microsoft.com/office/drawing/2014/main" id="{00000000-0008-0000-0100-0000C9000000}"/>
            </a:ext>
          </a:extLst>
        </xdr:cNvPr>
        <xdr:cNvSpPr/>
      </xdr:nvSpPr>
      <xdr:spPr>
        <a:xfrm>
          <a:off x="504825" y="21131212"/>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504825</xdr:colOff>
      <xdr:row>78</xdr:row>
      <xdr:rowOff>235743</xdr:rowOff>
    </xdr:from>
    <xdr:to>
      <xdr:col>1</xdr:col>
      <xdr:colOff>485775</xdr:colOff>
      <xdr:row>79</xdr:row>
      <xdr:rowOff>235743</xdr:rowOff>
    </xdr:to>
    <xdr:sp macro="[0]!ToPrefCert" textlink="">
      <xdr:nvSpPr>
        <xdr:cNvPr id="202" name="Rectangle 201">
          <a:extLst>
            <a:ext uri="{FF2B5EF4-FFF2-40B4-BE49-F238E27FC236}">
              <a16:creationId xmlns:a16="http://schemas.microsoft.com/office/drawing/2014/main" id="{00000000-0008-0000-0100-0000CA000000}"/>
            </a:ext>
          </a:extLst>
        </xdr:cNvPr>
        <xdr:cNvSpPr/>
      </xdr:nvSpPr>
      <xdr:spPr>
        <a:xfrm>
          <a:off x="504825" y="21393149"/>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90</xdr:row>
      <xdr:rowOff>226218</xdr:rowOff>
    </xdr:from>
    <xdr:to>
      <xdr:col>1</xdr:col>
      <xdr:colOff>466725</xdr:colOff>
      <xdr:row>91</xdr:row>
      <xdr:rowOff>254793</xdr:rowOff>
    </xdr:to>
    <xdr:sp macro="[0]!ToAppforTaxCert" textlink="">
      <xdr:nvSpPr>
        <xdr:cNvPr id="204" name="Rectangle 203">
          <a:extLst>
            <a:ext uri="{FF2B5EF4-FFF2-40B4-BE49-F238E27FC236}">
              <a16:creationId xmlns:a16="http://schemas.microsoft.com/office/drawing/2014/main" id="{00000000-0008-0000-0100-0000CC000000}"/>
            </a:ext>
          </a:extLst>
        </xdr:cNvPr>
        <xdr:cNvSpPr/>
      </xdr:nvSpPr>
      <xdr:spPr>
        <a:xfrm>
          <a:off x="485775" y="24943593"/>
          <a:ext cx="492919" cy="290513"/>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96</xdr:row>
      <xdr:rowOff>196690</xdr:rowOff>
    </xdr:from>
    <xdr:to>
      <xdr:col>1</xdr:col>
      <xdr:colOff>466725</xdr:colOff>
      <xdr:row>98</xdr:row>
      <xdr:rowOff>14762</xdr:rowOff>
    </xdr:to>
    <xdr:sp macro="[0]!ToFormoffer" textlink="">
      <xdr:nvSpPr>
        <xdr:cNvPr id="208" name="Rectangle 207">
          <a:extLst>
            <a:ext uri="{FF2B5EF4-FFF2-40B4-BE49-F238E27FC236}">
              <a16:creationId xmlns:a16="http://schemas.microsoft.com/office/drawing/2014/main" id="{00000000-0008-0000-0100-0000D0000000}"/>
            </a:ext>
          </a:extLst>
        </xdr:cNvPr>
        <xdr:cNvSpPr/>
      </xdr:nvSpPr>
      <xdr:spPr>
        <a:xfrm>
          <a:off x="485775" y="26747628"/>
          <a:ext cx="492919" cy="294322"/>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97</xdr:row>
      <xdr:rowOff>257650</xdr:rowOff>
    </xdr:from>
    <xdr:to>
      <xdr:col>1</xdr:col>
      <xdr:colOff>466725</xdr:colOff>
      <xdr:row>99</xdr:row>
      <xdr:rowOff>14763</xdr:rowOff>
    </xdr:to>
    <xdr:sp macro="[0]!ToContractDAta" textlink="">
      <xdr:nvSpPr>
        <xdr:cNvPr id="209" name="Rectangle 208">
          <a:extLst>
            <a:ext uri="{FF2B5EF4-FFF2-40B4-BE49-F238E27FC236}">
              <a16:creationId xmlns:a16="http://schemas.microsoft.com/office/drawing/2014/main" id="{00000000-0008-0000-0100-0000D1000000}"/>
            </a:ext>
          </a:extLst>
        </xdr:cNvPr>
        <xdr:cNvSpPr/>
      </xdr:nvSpPr>
      <xdr:spPr>
        <a:xfrm>
          <a:off x="485775" y="27022900"/>
          <a:ext cx="492919" cy="28098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98</xdr:row>
      <xdr:rowOff>257650</xdr:rowOff>
    </xdr:from>
    <xdr:to>
      <xdr:col>1</xdr:col>
      <xdr:colOff>466725</xdr:colOff>
      <xdr:row>100</xdr:row>
      <xdr:rowOff>14762</xdr:rowOff>
    </xdr:to>
    <xdr:sp macro="[0]!ToPricingSchedule" textlink="">
      <xdr:nvSpPr>
        <xdr:cNvPr id="210" name="Rectangle 209">
          <a:extLst>
            <a:ext uri="{FF2B5EF4-FFF2-40B4-BE49-F238E27FC236}">
              <a16:creationId xmlns:a16="http://schemas.microsoft.com/office/drawing/2014/main" id="{00000000-0008-0000-0100-0000D2000000}"/>
            </a:ext>
          </a:extLst>
        </xdr:cNvPr>
        <xdr:cNvSpPr/>
      </xdr:nvSpPr>
      <xdr:spPr>
        <a:xfrm>
          <a:off x="485775" y="27284838"/>
          <a:ext cx="492919" cy="28098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411480</xdr:colOff>
      <xdr:row>320</xdr:row>
      <xdr:rowOff>53340</xdr:rowOff>
    </xdr:from>
    <xdr:to>
      <xdr:col>1</xdr:col>
      <xdr:colOff>381000</xdr:colOff>
      <xdr:row>320</xdr:row>
      <xdr:rowOff>320040</xdr:rowOff>
    </xdr:to>
    <xdr:sp macro="[0]!ToScopeofWork" textlink="">
      <xdr:nvSpPr>
        <xdr:cNvPr id="211" name="Rectangle 210">
          <a:extLst>
            <a:ext uri="{FF2B5EF4-FFF2-40B4-BE49-F238E27FC236}">
              <a16:creationId xmlns:a16="http://schemas.microsoft.com/office/drawing/2014/main" id="{00000000-0008-0000-0100-0000D3000000}"/>
            </a:ext>
          </a:extLst>
        </xdr:cNvPr>
        <xdr:cNvSpPr/>
      </xdr:nvSpPr>
      <xdr:spPr>
        <a:xfrm>
          <a:off x="411480" y="48714660"/>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434340</xdr:colOff>
      <xdr:row>338</xdr:row>
      <xdr:rowOff>299085</xdr:rowOff>
    </xdr:from>
    <xdr:to>
      <xdr:col>1</xdr:col>
      <xdr:colOff>403860</xdr:colOff>
      <xdr:row>338</xdr:row>
      <xdr:rowOff>565785</xdr:rowOff>
    </xdr:to>
    <xdr:sp macro="[0]!ToSiteInformation" textlink="">
      <xdr:nvSpPr>
        <xdr:cNvPr id="212" name="Rectangle 211">
          <a:extLst>
            <a:ext uri="{FF2B5EF4-FFF2-40B4-BE49-F238E27FC236}">
              <a16:creationId xmlns:a16="http://schemas.microsoft.com/office/drawing/2014/main" id="{00000000-0008-0000-0100-0000D4000000}"/>
            </a:ext>
          </a:extLst>
        </xdr:cNvPr>
        <xdr:cNvSpPr/>
      </xdr:nvSpPr>
      <xdr:spPr>
        <a:xfrm>
          <a:off x="434340" y="59590305"/>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0</xdr:colOff>
      <xdr:row>432</xdr:row>
      <xdr:rowOff>0</xdr:rowOff>
    </xdr:from>
    <xdr:to>
      <xdr:col>0</xdr:col>
      <xdr:colOff>495300</xdr:colOff>
      <xdr:row>432</xdr:row>
      <xdr:rowOff>266700</xdr:rowOff>
    </xdr:to>
    <xdr:sp macro="[0]!ToPricingSchedule" textlink="">
      <xdr:nvSpPr>
        <xdr:cNvPr id="214" name="Rectangle 213">
          <a:extLst>
            <a:ext uri="{FF2B5EF4-FFF2-40B4-BE49-F238E27FC236}">
              <a16:creationId xmlns:a16="http://schemas.microsoft.com/office/drawing/2014/main" id="{00000000-0008-0000-0100-0000D6000000}"/>
            </a:ext>
          </a:extLst>
        </xdr:cNvPr>
        <xdr:cNvSpPr/>
      </xdr:nvSpPr>
      <xdr:spPr>
        <a:xfrm>
          <a:off x="0" y="87172800"/>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350520</xdr:colOff>
      <xdr:row>485</xdr:row>
      <xdr:rowOff>24765</xdr:rowOff>
    </xdr:from>
    <xdr:to>
      <xdr:col>1</xdr:col>
      <xdr:colOff>320040</xdr:colOff>
      <xdr:row>485</xdr:row>
      <xdr:rowOff>285750</xdr:rowOff>
    </xdr:to>
    <xdr:sp macro="[0]!ToDrawings" textlink="">
      <xdr:nvSpPr>
        <xdr:cNvPr id="215" name="Rectangle 214">
          <a:extLst>
            <a:ext uri="{FF2B5EF4-FFF2-40B4-BE49-F238E27FC236}">
              <a16:creationId xmlns:a16="http://schemas.microsoft.com/office/drawing/2014/main" id="{00000000-0008-0000-0100-0000D7000000}"/>
            </a:ext>
          </a:extLst>
        </xdr:cNvPr>
        <xdr:cNvSpPr/>
      </xdr:nvSpPr>
      <xdr:spPr>
        <a:xfrm>
          <a:off x="350520" y="99789615"/>
          <a:ext cx="483870" cy="26098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56</xdr:row>
      <xdr:rowOff>226218</xdr:rowOff>
    </xdr:from>
    <xdr:to>
      <xdr:col>1</xdr:col>
      <xdr:colOff>466725</xdr:colOff>
      <xdr:row>57</xdr:row>
      <xdr:rowOff>226218</xdr:rowOff>
    </xdr:to>
    <xdr:sp macro="[0]!ToDeclarationofInt" textlink="">
      <xdr:nvSpPr>
        <xdr:cNvPr id="140" name="Rectangle 139">
          <a:extLst>
            <a:ext uri="{FF2B5EF4-FFF2-40B4-BE49-F238E27FC236}">
              <a16:creationId xmlns:a16="http://schemas.microsoft.com/office/drawing/2014/main" id="{00000000-0008-0000-0100-00008C000000}"/>
            </a:ext>
          </a:extLst>
        </xdr:cNvPr>
        <xdr:cNvSpPr/>
      </xdr:nvSpPr>
      <xdr:spPr>
        <a:xfrm>
          <a:off x="485775" y="15775781"/>
          <a:ext cx="492919"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57</xdr:row>
      <xdr:rowOff>226218</xdr:rowOff>
    </xdr:from>
    <xdr:to>
      <xdr:col>1</xdr:col>
      <xdr:colOff>466725</xdr:colOff>
      <xdr:row>58</xdr:row>
      <xdr:rowOff>226218</xdr:rowOff>
    </xdr:to>
    <xdr:sp macro="[0]!ToComRetDocs" textlink="">
      <xdr:nvSpPr>
        <xdr:cNvPr id="141" name="Rectangle 140">
          <a:extLst>
            <a:ext uri="{FF2B5EF4-FFF2-40B4-BE49-F238E27FC236}">
              <a16:creationId xmlns:a16="http://schemas.microsoft.com/office/drawing/2014/main" id="{00000000-0008-0000-0100-00008D000000}"/>
            </a:ext>
          </a:extLst>
        </xdr:cNvPr>
        <xdr:cNvSpPr/>
      </xdr:nvSpPr>
      <xdr:spPr>
        <a:xfrm>
          <a:off x="485775" y="16037718"/>
          <a:ext cx="492919"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79</xdr:row>
      <xdr:rowOff>226218</xdr:rowOff>
    </xdr:from>
    <xdr:to>
      <xdr:col>1</xdr:col>
      <xdr:colOff>495300</xdr:colOff>
      <xdr:row>80</xdr:row>
      <xdr:rowOff>226218</xdr:rowOff>
    </xdr:to>
    <xdr:sp macro="[0]!ToPurchofGoodsPart1" textlink="">
      <xdr:nvSpPr>
        <xdr:cNvPr id="142" name="Rectangle 141">
          <a:extLst>
            <a:ext uri="{FF2B5EF4-FFF2-40B4-BE49-F238E27FC236}">
              <a16:creationId xmlns:a16="http://schemas.microsoft.com/office/drawing/2014/main" id="{00000000-0008-0000-0100-00008E000000}"/>
            </a:ext>
          </a:extLst>
        </xdr:cNvPr>
        <xdr:cNvSpPr/>
      </xdr:nvSpPr>
      <xdr:spPr>
        <a:xfrm>
          <a:off x="511969" y="21645562"/>
          <a:ext cx="495300"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80</xdr:row>
      <xdr:rowOff>226218</xdr:rowOff>
    </xdr:from>
    <xdr:to>
      <xdr:col>1</xdr:col>
      <xdr:colOff>495300</xdr:colOff>
      <xdr:row>81</xdr:row>
      <xdr:rowOff>226218</xdr:rowOff>
    </xdr:to>
    <xdr:sp macro="[0]!ToPurchofGoodsPart2" textlink="">
      <xdr:nvSpPr>
        <xdr:cNvPr id="143" name="Rectangle 142">
          <a:extLst>
            <a:ext uri="{FF2B5EF4-FFF2-40B4-BE49-F238E27FC236}">
              <a16:creationId xmlns:a16="http://schemas.microsoft.com/office/drawing/2014/main" id="{00000000-0008-0000-0100-00008F000000}"/>
            </a:ext>
          </a:extLst>
        </xdr:cNvPr>
        <xdr:cNvSpPr/>
      </xdr:nvSpPr>
      <xdr:spPr>
        <a:xfrm>
          <a:off x="511969" y="21907499"/>
          <a:ext cx="495300"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81</xdr:row>
      <xdr:rowOff>226218</xdr:rowOff>
    </xdr:from>
    <xdr:to>
      <xdr:col>1</xdr:col>
      <xdr:colOff>495300</xdr:colOff>
      <xdr:row>82</xdr:row>
      <xdr:rowOff>226218</xdr:rowOff>
    </xdr:to>
    <xdr:sp macro="[0]!ToDeclarationofInt" textlink="">
      <xdr:nvSpPr>
        <xdr:cNvPr id="144" name="Rectangle 143">
          <a:extLst>
            <a:ext uri="{FF2B5EF4-FFF2-40B4-BE49-F238E27FC236}">
              <a16:creationId xmlns:a16="http://schemas.microsoft.com/office/drawing/2014/main" id="{00000000-0008-0000-0100-000090000000}"/>
            </a:ext>
          </a:extLst>
        </xdr:cNvPr>
        <xdr:cNvSpPr/>
      </xdr:nvSpPr>
      <xdr:spPr>
        <a:xfrm>
          <a:off x="511969" y="22169437"/>
          <a:ext cx="495300" cy="26193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82</xdr:row>
      <xdr:rowOff>226218</xdr:rowOff>
    </xdr:from>
    <xdr:to>
      <xdr:col>1</xdr:col>
      <xdr:colOff>495300</xdr:colOff>
      <xdr:row>83</xdr:row>
      <xdr:rowOff>0</xdr:rowOff>
    </xdr:to>
    <xdr:sp macro="[0]!ToPastSCM" textlink="">
      <xdr:nvSpPr>
        <xdr:cNvPr id="145" name="Rectangle 144">
          <a:extLst>
            <a:ext uri="{FF2B5EF4-FFF2-40B4-BE49-F238E27FC236}">
              <a16:creationId xmlns:a16="http://schemas.microsoft.com/office/drawing/2014/main" id="{00000000-0008-0000-0100-000091000000}"/>
            </a:ext>
          </a:extLst>
        </xdr:cNvPr>
        <xdr:cNvSpPr/>
      </xdr:nvSpPr>
      <xdr:spPr>
        <a:xfrm>
          <a:off x="511969" y="22431374"/>
          <a:ext cx="495300" cy="26193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485775</xdr:colOff>
      <xdr:row>749</xdr:row>
      <xdr:rowOff>142875</xdr:rowOff>
    </xdr:from>
    <xdr:to>
      <xdr:col>1</xdr:col>
      <xdr:colOff>488156</xdr:colOff>
      <xdr:row>751</xdr:row>
      <xdr:rowOff>142875</xdr:rowOff>
    </xdr:to>
    <xdr:sp macro="[0]!ToBaseRskAss" textlink="">
      <xdr:nvSpPr>
        <xdr:cNvPr id="146" name="Rectangle 145">
          <a:extLst>
            <a:ext uri="{FF2B5EF4-FFF2-40B4-BE49-F238E27FC236}">
              <a16:creationId xmlns:a16="http://schemas.microsoft.com/office/drawing/2014/main" id="{00000000-0008-0000-0100-000092000000}"/>
            </a:ext>
          </a:extLst>
        </xdr:cNvPr>
        <xdr:cNvSpPr/>
      </xdr:nvSpPr>
      <xdr:spPr>
        <a:xfrm>
          <a:off x="485775" y="195512531"/>
          <a:ext cx="514350" cy="33337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0</xdr:col>
      <xdr:colOff>502920</xdr:colOff>
      <xdr:row>74</xdr:row>
      <xdr:rowOff>165258</xdr:rowOff>
    </xdr:from>
    <xdr:to>
      <xdr:col>1</xdr:col>
      <xdr:colOff>483870</xdr:colOff>
      <xdr:row>75</xdr:row>
      <xdr:rowOff>226218</xdr:rowOff>
    </xdr:to>
    <xdr:sp macro="[0]!ToComEntQuest" textlink="">
      <xdr:nvSpPr>
        <xdr:cNvPr id="221" name="Rectangle 220">
          <a:extLst>
            <a:ext uri="{FF2B5EF4-FFF2-40B4-BE49-F238E27FC236}">
              <a16:creationId xmlns:a16="http://schemas.microsoft.com/office/drawing/2014/main" id="{00000000-0008-0000-0100-0000DD000000}"/>
            </a:ext>
          </a:extLst>
        </xdr:cNvPr>
        <xdr:cNvSpPr/>
      </xdr:nvSpPr>
      <xdr:spPr>
        <a:xfrm>
          <a:off x="502920" y="20322539"/>
          <a:ext cx="492919" cy="275273"/>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608</xdr:row>
      <xdr:rowOff>0</xdr:rowOff>
    </xdr:from>
    <xdr:to>
      <xdr:col>1</xdr:col>
      <xdr:colOff>495300</xdr:colOff>
      <xdr:row>609</xdr:row>
      <xdr:rowOff>66675</xdr:rowOff>
    </xdr:to>
    <xdr:sp macro="[0]!ToOHSSpec" textlink="">
      <xdr:nvSpPr>
        <xdr:cNvPr id="147" name="Rectangle 146">
          <a:extLst>
            <a:ext uri="{FF2B5EF4-FFF2-40B4-BE49-F238E27FC236}">
              <a16:creationId xmlns:a16="http://schemas.microsoft.com/office/drawing/2014/main" id="{00000000-0008-0000-0100-000093000000}"/>
            </a:ext>
          </a:extLst>
        </xdr:cNvPr>
        <xdr:cNvSpPr/>
      </xdr:nvSpPr>
      <xdr:spPr>
        <a:xfrm>
          <a:off x="514350" y="127292100"/>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xdr:twoCellAnchor>
    <xdr:from>
      <xdr:col>1</xdr:col>
      <xdr:colOff>0</xdr:colOff>
      <xdr:row>83</xdr:row>
      <xdr:rowOff>0</xdr:rowOff>
    </xdr:from>
    <xdr:to>
      <xdr:col>1</xdr:col>
      <xdr:colOff>495300</xdr:colOff>
      <xdr:row>84</xdr:row>
      <xdr:rowOff>0</xdr:rowOff>
    </xdr:to>
    <xdr:sp macro="[0]!GotoCapofBid" textlink="">
      <xdr:nvSpPr>
        <xdr:cNvPr id="255" name="Rectangle 254">
          <a:extLst>
            <a:ext uri="{FF2B5EF4-FFF2-40B4-BE49-F238E27FC236}">
              <a16:creationId xmlns:a16="http://schemas.microsoft.com/office/drawing/2014/main" id="{00000000-0008-0000-0100-0000FF000000}"/>
            </a:ext>
          </a:extLst>
        </xdr:cNvPr>
        <xdr:cNvSpPr/>
      </xdr:nvSpPr>
      <xdr:spPr>
        <a:xfrm>
          <a:off x="523875" y="22717125"/>
          <a:ext cx="495300" cy="26670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ZA">
              <a:solidFill>
                <a:sysClr val="windowText" lastClr="000000"/>
              </a:solidFill>
            </a:rPr>
            <a:t>Click</a:t>
          </a:r>
        </a:p>
      </xdr:txBody>
    </xdr:sp>
    <xdr:clientData/>
  </xdr:twoCellAnchor>
  <mc:AlternateContent xmlns:mc="http://schemas.openxmlformats.org/markup-compatibility/2006">
    <mc:Choice xmlns:a14="http://schemas.microsoft.com/office/drawing/2010/main" Requires="a14">
      <xdr:twoCellAnchor editAs="oneCell">
        <xdr:from>
          <xdr:col>3</xdr:col>
          <xdr:colOff>7620</xdr:colOff>
          <xdr:row>309</xdr:row>
          <xdr:rowOff>7620</xdr:rowOff>
        </xdr:from>
        <xdr:to>
          <xdr:col>4</xdr:col>
          <xdr:colOff>1783080</xdr:colOff>
          <xdr:row>309</xdr:row>
          <xdr:rowOff>297180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306</xdr:row>
          <xdr:rowOff>0</xdr:rowOff>
        </xdr:from>
        <xdr:to>
          <xdr:col>5</xdr:col>
          <xdr:colOff>998220</xdr:colOff>
          <xdr:row>306</xdr:row>
          <xdr:rowOff>198120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310</xdr:row>
          <xdr:rowOff>0</xdr:rowOff>
        </xdr:from>
        <xdr:to>
          <xdr:col>4</xdr:col>
          <xdr:colOff>1211580</xdr:colOff>
          <xdr:row>311</xdr:row>
          <xdr:rowOff>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1211580</xdr:colOff>
          <xdr:row>346</xdr:row>
          <xdr:rowOff>7620</xdr:rowOff>
        </xdr:from>
        <xdr:to>
          <xdr:col>4</xdr:col>
          <xdr:colOff>655320</xdr:colOff>
          <xdr:row>347</xdr:row>
          <xdr:rowOff>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1211580</xdr:colOff>
          <xdr:row>347</xdr:row>
          <xdr:rowOff>7620</xdr:rowOff>
        </xdr:from>
        <xdr:to>
          <xdr:col>4</xdr:col>
          <xdr:colOff>655320</xdr:colOff>
          <xdr:row>348</xdr:row>
          <xdr:rowOff>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1211580</xdr:colOff>
          <xdr:row>348</xdr:row>
          <xdr:rowOff>0</xdr:rowOff>
        </xdr:from>
        <xdr:to>
          <xdr:col>4</xdr:col>
          <xdr:colOff>655320</xdr:colOff>
          <xdr:row>348</xdr:row>
          <xdr:rowOff>213360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376</xdr:row>
          <xdr:rowOff>0</xdr:rowOff>
        </xdr:from>
        <xdr:to>
          <xdr:col>4</xdr:col>
          <xdr:colOff>1211580</xdr:colOff>
          <xdr:row>376</xdr:row>
          <xdr:rowOff>198120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382</xdr:row>
          <xdr:rowOff>0</xdr:rowOff>
        </xdr:from>
        <xdr:to>
          <xdr:col>4</xdr:col>
          <xdr:colOff>1211580</xdr:colOff>
          <xdr:row>382</xdr:row>
          <xdr:rowOff>198120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373</xdr:row>
          <xdr:rowOff>0</xdr:rowOff>
        </xdr:from>
        <xdr:to>
          <xdr:col>4</xdr:col>
          <xdr:colOff>1211580</xdr:colOff>
          <xdr:row>373</xdr:row>
          <xdr:rowOff>198120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335280</xdr:colOff>
          <xdr:row>3</xdr:row>
          <xdr:rowOff>7620</xdr:rowOff>
        </xdr:from>
        <xdr:to>
          <xdr:col>9</xdr:col>
          <xdr:colOff>601980</xdr:colOff>
          <xdr:row>4</xdr:row>
          <xdr:rowOff>99060</xdr:rowOff>
        </xdr:to>
        <xdr:sp macro="" textlink="">
          <xdr:nvSpPr>
            <xdr:cNvPr id="1058" name="Button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7620</xdr:rowOff>
        </xdr:from>
        <xdr:to>
          <xdr:col>4</xdr:col>
          <xdr:colOff>1211580</xdr:colOff>
          <xdr:row>43</xdr:row>
          <xdr:rowOff>144780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208</xdr:row>
          <xdr:rowOff>0</xdr:rowOff>
        </xdr:from>
        <xdr:to>
          <xdr:col>5</xdr:col>
          <xdr:colOff>1455420</xdr:colOff>
          <xdr:row>209</xdr:row>
          <xdr:rowOff>7620</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53</xdr:row>
          <xdr:rowOff>175260</xdr:rowOff>
        </xdr:from>
        <xdr:to>
          <xdr:col>7</xdr:col>
          <xdr:colOff>541020</xdr:colOff>
          <xdr:row>53</xdr:row>
          <xdr:rowOff>426720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55</xdr:row>
          <xdr:rowOff>68580</xdr:rowOff>
        </xdr:from>
        <xdr:to>
          <xdr:col>7</xdr:col>
          <xdr:colOff>541020</xdr:colOff>
          <xdr:row>55</xdr:row>
          <xdr:rowOff>327660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56</xdr:row>
          <xdr:rowOff>7620</xdr:rowOff>
        </xdr:from>
        <xdr:to>
          <xdr:col>7</xdr:col>
          <xdr:colOff>541020</xdr:colOff>
          <xdr:row>57</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57</xdr:row>
          <xdr:rowOff>22860</xdr:rowOff>
        </xdr:from>
        <xdr:to>
          <xdr:col>7</xdr:col>
          <xdr:colOff>541020</xdr:colOff>
          <xdr:row>58</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58</xdr:row>
          <xdr:rowOff>22860</xdr:rowOff>
        </xdr:from>
        <xdr:to>
          <xdr:col>7</xdr:col>
          <xdr:colOff>541020</xdr:colOff>
          <xdr:row>59</xdr:row>
          <xdr:rowOff>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59</xdr:row>
          <xdr:rowOff>22860</xdr:rowOff>
        </xdr:from>
        <xdr:to>
          <xdr:col>7</xdr:col>
          <xdr:colOff>541020</xdr:colOff>
          <xdr:row>60</xdr:row>
          <xdr:rowOff>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60</xdr:row>
          <xdr:rowOff>22860</xdr:rowOff>
        </xdr:from>
        <xdr:to>
          <xdr:col>7</xdr:col>
          <xdr:colOff>541020</xdr:colOff>
          <xdr:row>61</xdr:row>
          <xdr:rowOff>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61</xdr:row>
          <xdr:rowOff>7620</xdr:rowOff>
        </xdr:from>
        <xdr:to>
          <xdr:col>7</xdr:col>
          <xdr:colOff>541020</xdr:colOff>
          <xdr:row>61</xdr:row>
          <xdr:rowOff>213360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62</xdr:row>
          <xdr:rowOff>7620</xdr:rowOff>
        </xdr:from>
        <xdr:to>
          <xdr:col>7</xdr:col>
          <xdr:colOff>541020</xdr:colOff>
          <xdr:row>62</xdr:row>
          <xdr:rowOff>266700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65</xdr:row>
          <xdr:rowOff>7620</xdr:rowOff>
        </xdr:from>
        <xdr:to>
          <xdr:col>7</xdr:col>
          <xdr:colOff>541020</xdr:colOff>
          <xdr:row>66</xdr:row>
          <xdr:rowOff>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66</xdr:row>
          <xdr:rowOff>0</xdr:rowOff>
        </xdr:from>
        <xdr:to>
          <xdr:col>7</xdr:col>
          <xdr:colOff>541020</xdr:colOff>
          <xdr:row>67</xdr:row>
          <xdr:rowOff>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67</xdr:row>
          <xdr:rowOff>0</xdr:rowOff>
        </xdr:from>
        <xdr:to>
          <xdr:col>7</xdr:col>
          <xdr:colOff>541020</xdr:colOff>
          <xdr:row>68</xdr:row>
          <xdr:rowOff>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68</xdr:row>
          <xdr:rowOff>0</xdr:rowOff>
        </xdr:from>
        <xdr:to>
          <xdr:col>7</xdr:col>
          <xdr:colOff>541020</xdr:colOff>
          <xdr:row>69</xdr:row>
          <xdr:rowOff>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75</xdr:row>
          <xdr:rowOff>22860</xdr:rowOff>
        </xdr:from>
        <xdr:to>
          <xdr:col>7</xdr:col>
          <xdr:colOff>556260</xdr:colOff>
          <xdr:row>76</xdr:row>
          <xdr:rowOff>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76</xdr:row>
          <xdr:rowOff>22860</xdr:rowOff>
        </xdr:from>
        <xdr:to>
          <xdr:col>7</xdr:col>
          <xdr:colOff>556260</xdr:colOff>
          <xdr:row>77</xdr:row>
          <xdr:rowOff>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77</xdr:row>
          <xdr:rowOff>22860</xdr:rowOff>
        </xdr:from>
        <xdr:to>
          <xdr:col>7</xdr:col>
          <xdr:colOff>556260</xdr:colOff>
          <xdr:row>78</xdr:row>
          <xdr:rowOff>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78</xdr:row>
          <xdr:rowOff>22860</xdr:rowOff>
        </xdr:from>
        <xdr:to>
          <xdr:col>7</xdr:col>
          <xdr:colOff>556260</xdr:colOff>
          <xdr:row>79</xdr:row>
          <xdr:rowOff>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79</xdr:row>
          <xdr:rowOff>22860</xdr:rowOff>
        </xdr:from>
        <xdr:to>
          <xdr:col>7</xdr:col>
          <xdr:colOff>556260</xdr:colOff>
          <xdr:row>80</xdr:row>
          <xdr:rowOff>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81</xdr:row>
          <xdr:rowOff>7620</xdr:rowOff>
        </xdr:from>
        <xdr:to>
          <xdr:col>7</xdr:col>
          <xdr:colOff>556260</xdr:colOff>
          <xdr:row>82</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82</xdr:row>
          <xdr:rowOff>7620</xdr:rowOff>
        </xdr:from>
        <xdr:to>
          <xdr:col>7</xdr:col>
          <xdr:colOff>556260</xdr:colOff>
          <xdr:row>83</xdr:row>
          <xdr:rowOff>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84</xdr:row>
          <xdr:rowOff>0</xdr:rowOff>
        </xdr:from>
        <xdr:to>
          <xdr:col>7</xdr:col>
          <xdr:colOff>556260</xdr:colOff>
          <xdr:row>85</xdr:row>
          <xdr:rowOff>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87</xdr:row>
          <xdr:rowOff>0</xdr:rowOff>
        </xdr:from>
        <xdr:to>
          <xdr:col>7</xdr:col>
          <xdr:colOff>556260</xdr:colOff>
          <xdr:row>88</xdr:row>
          <xdr:rowOff>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97</xdr:row>
          <xdr:rowOff>7620</xdr:rowOff>
        </xdr:from>
        <xdr:to>
          <xdr:col>7</xdr:col>
          <xdr:colOff>556260</xdr:colOff>
          <xdr:row>98</xdr:row>
          <xdr:rowOff>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98</xdr:row>
          <xdr:rowOff>7620</xdr:rowOff>
        </xdr:from>
        <xdr:to>
          <xdr:col>7</xdr:col>
          <xdr:colOff>556260</xdr:colOff>
          <xdr:row>99</xdr:row>
          <xdr:rowOff>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99</xdr:row>
          <xdr:rowOff>7620</xdr:rowOff>
        </xdr:from>
        <xdr:to>
          <xdr:col>7</xdr:col>
          <xdr:colOff>556260</xdr:colOff>
          <xdr:row>100</xdr:row>
          <xdr:rowOff>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105</xdr:row>
          <xdr:rowOff>0</xdr:rowOff>
        </xdr:from>
        <xdr:to>
          <xdr:col>7</xdr:col>
          <xdr:colOff>556260</xdr:colOff>
          <xdr:row>106</xdr:row>
          <xdr:rowOff>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83</xdr:row>
          <xdr:rowOff>0</xdr:rowOff>
        </xdr:from>
        <xdr:to>
          <xdr:col>7</xdr:col>
          <xdr:colOff>556260</xdr:colOff>
          <xdr:row>84</xdr:row>
          <xdr:rowOff>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83</xdr:row>
          <xdr:rowOff>0</xdr:rowOff>
        </xdr:from>
        <xdr:to>
          <xdr:col>7</xdr:col>
          <xdr:colOff>556260</xdr:colOff>
          <xdr:row>84</xdr:row>
          <xdr:rowOff>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85</xdr:row>
          <xdr:rowOff>0</xdr:rowOff>
        </xdr:from>
        <xdr:to>
          <xdr:col>7</xdr:col>
          <xdr:colOff>556260</xdr:colOff>
          <xdr:row>86</xdr:row>
          <xdr:rowOff>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483</xdr:row>
          <xdr:rowOff>0</xdr:rowOff>
        </xdr:from>
        <xdr:to>
          <xdr:col>4</xdr:col>
          <xdr:colOff>1203960</xdr:colOff>
          <xdr:row>483</xdr:row>
          <xdr:rowOff>266700</xdr:rowOff>
        </xdr:to>
        <xdr:sp macro="" textlink="">
          <xdr:nvSpPr>
            <xdr:cNvPr id="1167" name="Drop Down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22860</xdr:rowOff>
        </xdr:from>
        <xdr:to>
          <xdr:col>6</xdr:col>
          <xdr:colOff>670560</xdr:colOff>
          <xdr:row>39</xdr:row>
          <xdr:rowOff>7620</xdr:rowOff>
        </xdr:to>
        <xdr:sp macro="" textlink="">
          <xdr:nvSpPr>
            <xdr:cNvPr id="1168" name="Drop Down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30480</xdr:rowOff>
        </xdr:from>
        <xdr:to>
          <xdr:col>5</xdr:col>
          <xdr:colOff>998220</xdr:colOff>
          <xdr:row>40</xdr:row>
          <xdr:rowOff>0</xdr:rowOff>
        </xdr:to>
        <xdr:sp macro="" textlink="">
          <xdr:nvSpPr>
            <xdr:cNvPr id="1169" name="Drop Down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80</xdr:row>
          <xdr:rowOff>7620</xdr:rowOff>
        </xdr:from>
        <xdr:to>
          <xdr:col>7</xdr:col>
          <xdr:colOff>556260</xdr:colOff>
          <xdr:row>81</xdr:row>
          <xdr:rowOff>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86</xdr:row>
          <xdr:rowOff>0</xdr:rowOff>
        </xdr:from>
        <xdr:to>
          <xdr:col>7</xdr:col>
          <xdr:colOff>556260</xdr:colOff>
          <xdr:row>87</xdr:row>
          <xdr:rowOff>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22860</xdr:rowOff>
        </xdr:from>
        <xdr:to>
          <xdr:col>5</xdr:col>
          <xdr:colOff>998220</xdr:colOff>
          <xdr:row>41</xdr:row>
          <xdr:rowOff>0</xdr:rowOff>
        </xdr:to>
        <xdr:sp macro="" textlink="">
          <xdr:nvSpPr>
            <xdr:cNvPr id="1194" name="Drop Down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95</xdr:row>
          <xdr:rowOff>7620</xdr:rowOff>
        </xdr:from>
        <xdr:to>
          <xdr:col>7</xdr:col>
          <xdr:colOff>556260</xdr:colOff>
          <xdr:row>96</xdr:row>
          <xdr:rowOff>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96</xdr:row>
          <xdr:rowOff>0</xdr:rowOff>
        </xdr:from>
        <xdr:to>
          <xdr:col>7</xdr:col>
          <xdr:colOff>556260</xdr:colOff>
          <xdr:row>97</xdr:row>
          <xdr:rowOff>53340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45720</xdr:colOff>
          <xdr:row>340</xdr:row>
          <xdr:rowOff>152400</xdr:rowOff>
        </xdr:from>
        <xdr:to>
          <xdr:col>10</xdr:col>
          <xdr:colOff>213360</xdr:colOff>
          <xdr:row>340</xdr:row>
          <xdr:rowOff>533400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PG02.2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88</xdr:row>
          <xdr:rowOff>0</xdr:rowOff>
        </xdr:from>
        <xdr:to>
          <xdr:col>7</xdr:col>
          <xdr:colOff>556260</xdr:colOff>
          <xdr:row>89</xdr:row>
          <xdr:rowOff>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108</xdr:row>
          <xdr:rowOff>0</xdr:rowOff>
        </xdr:from>
        <xdr:to>
          <xdr:col>7</xdr:col>
          <xdr:colOff>556260</xdr:colOff>
          <xdr:row>109</xdr:row>
          <xdr:rowOff>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351</xdr:row>
          <xdr:rowOff>22860</xdr:rowOff>
        </xdr:from>
        <xdr:to>
          <xdr:col>5</xdr:col>
          <xdr:colOff>1524000</xdr:colOff>
          <xdr:row>351</xdr:row>
          <xdr:rowOff>312420</xdr:rowOff>
        </xdr:to>
        <xdr:sp macro="" textlink="">
          <xdr:nvSpPr>
            <xdr:cNvPr id="1671" name="Drop Dow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311</xdr:row>
          <xdr:rowOff>7620</xdr:rowOff>
        </xdr:from>
        <xdr:to>
          <xdr:col>4</xdr:col>
          <xdr:colOff>1219200</xdr:colOff>
          <xdr:row>312</xdr:row>
          <xdr:rowOff>7620</xdr:rowOff>
        </xdr:to>
        <xdr:sp macro="" textlink="">
          <xdr:nvSpPr>
            <xdr:cNvPr id="656536" name="Drop Down 1176" hidden="1">
              <a:extLst>
                <a:ext uri="{63B3BB69-23CF-44E3-9099-C40C66FF867C}">
                  <a14:compatExt spid="_x0000_s656536"/>
                </a:ext>
                <a:ext uri="{FF2B5EF4-FFF2-40B4-BE49-F238E27FC236}">
                  <a16:creationId xmlns:a16="http://schemas.microsoft.com/office/drawing/2014/main" id="{00000000-0008-0000-0100-0000980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307</xdr:row>
          <xdr:rowOff>7620</xdr:rowOff>
        </xdr:from>
        <xdr:to>
          <xdr:col>4</xdr:col>
          <xdr:colOff>1211580</xdr:colOff>
          <xdr:row>307</xdr:row>
          <xdr:rowOff>220980</xdr:rowOff>
        </xdr:to>
        <xdr:sp macro="" textlink="">
          <xdr:nvSpPr>
            <xdr:cNvPr id="656619" name="Drop Down 1259" hidden="1">
              <a:extLst>
                <a:ext uri="{63B3BB69-23CF-44E3-9099-C40C66FF867C}">
                  <a14:compatExt spid="_x0000_s656619"/>
                </a:ext>
                <a:ext uri="{FF2B5EF4-FFF2-40B4-BE49-F238E27FC236}">
                  <a16:creationId xmlns:a16="http://schemas.microsoft.com/office/drawing/2014/main" id="{00000000-0008-0000-0100-0000EB0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90</xdr:row>
          <xdr:rowOff>7620</xdr:rowOff>
        </xdr:from>
        <xdr:to>
          <xdr:col>7</xdr:col>
          <xdr:colOff>556260</xdr:colOff>
          <xdr:row>91</xdr:row>
          <xdr:rowOff>0</xdr:rowOff>
        </xdr:to>
        <xdr:sp macro="" textlink="">
          <xdr:nvSpPr>
            <xdr:cNvPr id="676437" name="Check Box 3669" hidden="1">
              <a:extLst>
                <a:ext uri="{63B3BB69-23CF-44E3-9099-C40C66FF867C}">
                  <a14:compatExt spid="_x0000_s676437"/>
                </a:ext>
                <a:ext uri="{FF2B5EF4-FFF2-40B4-BE49-F238E27FC236}">
                  <a16:creationId xmlns:a16="http://schemas.microsoft.com/office/drawing/2014/main" id="{00000000-0008-0000-0100-000055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93</xdr:row>
          <xdr:rowOff>7620</xdr:rowOff>
        </xdr:from>
        <xdr:to>
          <xdr:col>7</xdr:col>
          <xdr:colOff>556260</xdr:colOff>
          <xdr:row>94</xdr:row>
          <xdr:rowOff>0</xdr:rowOff>
        </xdr:to>
        <xdr:sp macro="" textlink="">
          <xdr:nvSpPr>
            <xdr:cNvPr id="676439" name="Check Box 3671" hidden="1">
              <a:extLst>
                <a:ext uri="{63B3BB69-23CF-44E3-9099-C40C66FF867C}">
                  <a14:compatExt spid="_x0000_s676439"/>
                </a:ext>
                <a:ext uri="{FF2B5EF4-FFF2-40B4-BE49-F238E27FC236}">
                  <a16:creationId xmlns:a16="http://schemas.microsoft.com/office/drawing/2014/main" id="{00000000-0008-0000-0100-000057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94</xdr:row>
          <xdr:rowOff>7620</xdr:rowOff>
        </xdr:from>
        <xdr:to>
          <xdr:col>7</xdr:col>
          <xdr:colOff>556260</xdr:colOff>
          <xdr:row>95</xdr:row>
          <xdr:rowOff>0</xdr:rowOff>
        </xdr:to>
        <xdr:sp macro="" textlink="">
          <xdr:nvSpPr>
            <xdr:cNvPr id="676440" name="Check Box 3672" hidden="1">
              <a:extLst>
                <a:ext uri="{63B3BB69-23CF-44E3-9099-C40C66FF867C}">
                  <a14:compatExt spid="_x0000_s676440"/>
                </a:ext>
                <a:ext uri="{FF2B5EF4-FFF2-40B4-BE49-F238E27FC236}">
                  <a16:creationId xmlns:a16="http://schemas.microsoft.com/office/drawing/2014/main" id="{00000000-0008-0000-0100-000058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91</xdr:row>
          <xdr:rowOff>7620</xdr:rowOff>
        </xdr:from>
        <xdr:to>
          <xdr:col>7</xdr:col>
          <xdr:colOff>556260</xdr:colOff>
          <xdr:row>92</xdr:row>
          <xdr:rowOff>0</xdr:rowOff>
        </xdr:to>
        <xdr:sp macro="" textlink="">
          <xdr:nvSpPr>
            <xdr:cNvPr id="676441" name="Check Box 3673" hidden="1">
              <a:extLst>
                <a:ext uri="{63B3BB69-23CF-44E3-9099-C40C66FF867C}">
                  <a14:compatExt spid="_x0000_s676441"/>
                </a:ext>
                <a:ext uri="{FF2B5EF4-FFF2-40B4-BE49-F238E27FC236}">
                  <a16:creationId xmlns:a16="http://schemas.microsoft.com/office/drawing/2014/main" id="{00000000-0008-0000-0100-000059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92</xdr:row>
          <xdr:rowOff>7620</xdr:rowOff>
        </xdr:from>
        <xdr:to>
          <xdr:col>7</xdr:col>
          <xdr:colOff>556260</xdr:colOff>
          <xdr:row>93</xdr:row>
          <xdr:rowOff>0</xdr:rowOff>
        </xdr:to>
        <xdr:sp macro="" textlink="">
          <xdr:nvSpPr>
            <xdr:cNvPr id="676445" name="Check Box 3677" hidden="1">
              <a:extLst>
                <a:ext uri="{63B3BB69-23CF-44E3-9099-C40C66FF867C}">
                  <a14:compatExt spid="_x0000_s676445"/>
                </a:ext>
                <a:ext uri="{FF2B5EF4-FFF2-40B4-BE49-F238E27FC236}">
                  <a16:creationId xmlns:a16="http://schemas.microsoft.com/office/drawing/2014/main" id="{00000000-0008-0000-0100-00005D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107</xdr:row>
          <xdr:rowOff>0</xdr:rowOff>
        </xdr:from>
        <xdr:to>
          <xdr:col>7</xdr:col>
          <xdr:colOff>556260</xdr:colOff>
          <xdr:row>108</xdr:row>
          <xdr:rowOff>0</xdr:rowOff>
        </xdr:to>
        <xdr:sp macro="" textlink="">
          <xdr:nvSpPr>
            <xdr:cNvPr id="676446" name="Check Box 3678" hidden="1">
              <a:extLst>
                <a:ext uri="{63B3BB69-23CF-44E3-9099-C40C66FF867C}">
                  <a14:compatExt spid="_x0000_s676446"/>
                </a:ext>
                <a:ext uri="{FF2B5EF4-FFF2-40B4-BE49-F238E27FC236}">
                  <a16:creationId xmlns:a16="http://schemas.microsoft.com/office/drawing/2014/main" id="{00000000-0008-0000-0100-00005E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103</xdr:row>
          <xdr:rowOff>0</xdr:rowOff>
        </xdr:from>
        <xdr:to>
          <xdr:col>7</xdr:col>
          <xdr:colOff>556260</xdr:colOff>
          <xdr:row>104</xdr:row>
          <xdr:rowOff>0</xdr:rowOff>
        </xdr:to>
        <xdr:sp macro="" textlink="">
          <xdr:nvSpPr>
            <xdr:cNvPr id="676447" name="Check Box 3679" hidden="1">
              <a:extLst>
                <a:ext uri="{63B3BB69-23CF-44E3-9099-C40C66FF867C}">
                  <a14:compatExt spid="_x0000_s676447"/>
                </a:ext>
                <a:ext uri="{FF2B5EF4-FFF2-40B4-BE49-F238E27FC236}">
                  <a16:creationId xmlns:a16="http://schemas.microsoft.com/office/drawing/2014/main" id="{00000000-0008-0000-0100-00005F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102</xdr:row>
          <xdr:rowOff>0</xdr:rowOff>
        </xdr:from>
        <xdr:to>
          <xdr:col>7</xdr:col>
          <xdr:colOff>556260</xdr:colOff>
          <xdr:row>103</xdr:row>
          <xdr:rowOff>0</xdr:rowOff>
        </xdr:to>
        <xdr:sp macro="" textlink="">
          <xdr:nvSpPr>
            <xdr:cNvPr id="676448" name="Check Box 3680" hidden="1">
              <a:extLst>
                <a:ext uri="{63B3BB69-23CF-44E3-9099-C40C66FF867C}">
                  <a14:compatExt spid="_x0000_s676448"/>
                </a:ext>
                <a:ext uri="{FF2B5EF4-FFF2-40B4-BE49-F238E27FC236}">
                  <a16:creationId xmlns:a16="http://schemas.microsoft.com/office/drawing/2014/main" id="{00000000-0008-0000-0100-000060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104</xdr:row>
          <xdr:rowOff>0</xdr:rowOff>
        </xdr:from>
        <xdr:to>
          <xdr:col>7</xdr:col>
          <xdr:colOff>556260</xdr:colOff>
          <xdr:row>105</xdr:row>
          <xdr:rowOff>0</xdr:rowOff>
        </xdr:to>
        <xdr:sp macro="" textlink="">
          <xdr:nvSpPr>
            <xdr:cNvPr id="676451" name="Check Box 3683" hidden="1">
              <a:extLst>
                <a:ext uri="{63B3BB69-23CF-44E3-9099-C40C66FF867C}">
                  <a14:compatExt spid="_x0000_s676451"/>
                </a:ext>
                <a:ext uri="{FF2B5EF4-FFF2-40B4-BE49-F238E27FC236}">
                  <a16:creationId xmlns:a16="http://schemas.microsoft.com/office/drawing/2014/main" id="{00000000-0008-0000-0100-000063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106</xdr:row>
          <xdr:rowOff>0</xdr:rowOff>
        </xdr:from>
        <xdr:to>
          <xdr:col>7</xdr:col>
          <xdr:colOff>556260</xdr:colOff>
          <xdr:row>107</xdr:row>
          <xdr:rowOff>0</xdr:rowOff>
        </xdr:to>
        <xdr:sp macro="" textlink="">
          <xdr:nvSpPr>
            <xdr:cNvPr id="676457" name="Check Box 3689" hidden="1">
              <a:extLst>
                <a:ext uri="{63B3BB69-23CF-44E3-9099-C40C66FF867C}">
                  <a14:compatExt spid="_x0000_s676457"/>
                </a:ext>
                <a:ext uri="{FF2B5EF4-FFF2-40B4-BE49-F238E27FC236}">
                  <a16:creationId xmlns:a16="http://schemas.microsoft.com/office/drawing/2014/main" id="{00000000-0008-0000-0100-000069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100</xdr:row>
          <xdr:rowOff>7620</xdr:rowOff>
        </xdr:from>
        <xdr:to>
          <xdr:col>7</xdr:col>
          <xdr:colOff>556260</xdr:colOff>
          <xdr:row>101</xdr:row>
          <xdr:rowOff>0</xdr:rowOff>
        </xdr:to>
        <xdr:sp macro="" textlink="">
          <xdr:nvSpPr>
            <xdr:cNvPr id="676460" name="Check Box 3692" hidden="1">
              <a:extLst>
                <a:ext uri="{63B3BB69-23CF-44E3-9099-C40C66FF867C}">
                  <a14:compatExt spid="_x0000_s676460"/>
                </a:ext>
                <a:ext uri="{FF2B5EF4-FFF2-40B4-BE49-F238E27FC236}">
                  <a16:creationId xmlns:a16="http://schemas.microsoft.com/office/drawing/2014/main" id="{00000000-0008-0000-0100-00006C520A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6</xdr:col>
          <xdr:colOff>670560</xdr:colOff>
          <xdr:row>38</xdr:row>
          <xdr:rowOff>0</xdr:rowOff>
        </xdr:to>
        <xdr:sp macro="" textlink="">
          <xdr:nvSpPr>
            <xdr:cNvPr id="711921" name="Drop Down 19697" hidden="1">
              <a:extLst>
                <a:ext uri="{63B3BB69-23CF-44E3-9099-C40C66FF867C}">
                  <a14:compatExt spid="_x0000_s711921"/>
                </a:ext>
                <a:ext uri="{FF2B5EF4-FFF2-40B4-BE49-F238E27FC236}">
                  <a16:creationId xmlns:a16="http://schemas.microsoft.com/office/drawing/2014/main" id="{00000000-0008-0000-0100-0000F1DC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1524000</xdr:colOff>
          <xdr:row>22</xdr:row>
          <xdr:rowOff>30480</xdr:rowOff>
        </xdr:from>
        <xdr:to>
          <xdr:col>7</xdr:col>
          <xdr:colOff>175260</xdr:colOff>
          <xdr:row>31</xdr:row>
          <xdr:rowOff>60960</xdr:rowOff>
        </xdr:to>
        <xdr:sp macro="" textlink="">
          <xdr:nvSpPr>
            <xdr:cNvPr id="755801" name="Button 45145" hidden="1">
              <a:extLst>
                <a:ext uri="{63B3BB69-23CF-44E3-9099-C40C66FF867C}">
                  <a14:compatExt spid="_x0000_s755801"/>
                </a:ext>
                <a:ext uri="{FF2B5EF4-FFF2-40B4-BE49-F238E27FC236}">
                  <a16:creationId xmlns:a16="http://schemas.microsoft.com/office/drawing/2014/main" id="{00000000-0008-0000-0100-00005988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Click here to select a Class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63</xdr:row>
          <xdr:rowOff>0</xdr:rowOff>
        </xdr:from>
        <xdr:to>
          <xdr:col>7</xdr:col>
          <xdr:colOff>541020</xdr:colOff>
          <xdr:row>64</xdr:row>
          <xdr:rowOff>266700</xdr:rowOff>
        </xdr:to>
        <xdr:sp macro="" textlink="">
          <xdr:nvSpPr>
            <xdr:cNvPr id="766761" name="Check Box 52009" hidden="1">
              <a:extLst>
                <a:ext uri="{63B3BB69-23CF-44E3-9099-C40C66FF867C}">
                  <a14:compatExt spid="_x0000_s766761"/>
                </a:ext>
                <a:ext uri="{FF2B5EF4-FFF2-40B4-BE49-F238E27FC236}">
                  <a16:creationId xmlns:a16="http://schemas.microsoft.com/office/drawing/2014/main" id="{00000000-0008-0000-0100-000029B3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335280</xdr:colOff>
          <xdr:row>2</xdr:row>
          <xdr:rowOff>83820</xdr:rowOff>
        </xdr:from>
        <xdr:to>
          <xdr:col>9</xdr:col>
          <xdr:colOff>601980</xdr:colOff>
          <xdr:row>3</xdr:row>
          <xdr:rowOff>0</xdr:rowOff>
        </xdr:to>
        <xdr:sp macro="" textlink="">
          <xdr:nvSpPr>
            <xdr:cNvPr id="766941" name="Button 52189" hidden="1">
              <a:extLst>
                <a:ext uri="{63B3BB69-23CF-44E3-9099-C40C66FF867C}">
                  <a14:compatExt spid="_x0000_s766941"/>
                </a:ext>
                <a:ext uri="{FF2B5EF4-FFF2-40B4-BE49-F238E27FC236}">
                  <a16:creationId xmlns:a16="http://schemas.microsoft.com/office/drawing/2014/main" id="{00000000-0008-0000-0100-0000DDB30B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0000"/>
                  </a:solidFill>
                  <a:latin typeface="Arial"/>
                  <a:cs typeface="Arial"/>
                </a:rPr>
                <a:t>Go To a Worksheet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480</xdr:row>
          <xdr:rowOff>45720</xdr:rowOff>
        </xdr:from>
        <xdr:to>
          <xdr:col>5</xdr:col>
          <xdr:colOff>990600</xdr:colOff>
          <xdr:row>480</xdr:row>
          <xdr:rowOff>304800</xdr:rowOff>
        </xdr:to>
        <xdr:sp macro="" textlink="">
          <xdr:nvSpPr>
            <xdr:cNvPr id="777566" name="Button 59742" hidden="1">
              <a:extLst>
                <a:ext uri="{63B3BB69-23CF-44E3-9099-C40C66FF867C}">
                  <a14:compatExt spid="_x0000_s777566"/>
                </a:ext>
                <a:ext uri="{FF2B5EF4-FFF2-40B4-BE49-F238E27FC236}">
                  <a16:creationId xmlns:a16="http://schemas.microsoft.com/office/drawing/2014/main" id="{00000000-0008-0000-0100-00005EDD0B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FF0000"/>
                  </a:solidFill>
                  <a:latin typeface="Arial"/>
                  <a:cs typeface="Arial"/>
                </a:rPr>
                <a:t>Click here to add more items on the Pricing Schedule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63</xdr:row>
          <xdr:rowOff>0</xdr:rowOff>
        </xdr:from>
        <xdr:to>
          <xdr:col>7</xdr:col>
          <xdr:colOff>541020</xdr:colOff>
          <xdr:row>64</xdr:row>
          <xdr:rowOff>266700</xdr:rowOff>
        </xdr:to>
        <xdr:sp macro="" textlink="">
          <xdr:nvSpPr>
            <xdr:cNvPr id="777567" name="Check Box 59743" hidden="1">
              <a:extLst>
                <a:ext uri="{63B3BB69-23CF-44E3-9099-C40C66FF867C}">
                  <a14:compatExt spid="_x0000_s777567"/>
                </a:ext>
                <a:ext uri="{FF2B5EF4-FFF2-40B4-BE49-F238E27FC236}">
                  <a16:creationId xmlns:a16="http://schemas.microsoft.com/office/drawing/2014/main" id="{00000000-0008-0000-0100-00005F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160020</xdr:rowOff>
        </xdr:from>
        <xdr:to>
          <xdr:col>5</xdr:col>
          <xdr:colOff>1524000</xdr:colOff>
          <xdr:row>20</xdr:row>
          <xdr:rowOff>335280</xdr:rowOff>
        </xdr:to>
        <xdr:sp macro="" textlink="">
          <xdr:nvSpPr>
            <xdr:cNvPr id="777568" name="Drop Down 59744" hidden="1">
              <a:extLst>
                <a:ext uri="{63B3BB69-23CF-44E3-9099-C40C66FF867C}">
                  <a14:compatExt spid="_x0000_s777568"/>
                </a:ext>
                <a:ext uri="{FF2B5EF4-FFF2-40B4-BE49-F238E27FC236}">
                  <a16:creationId xmlns:a16="http://schemas.microsoft.com/office/drawing/2014/main" id="{00000000-0008-0000-0100-000060DD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335280</xdr:colOff>
          <xdr:row>4</xdr:row>
          <xdr:rowOff>106680</xdr:rowOff>
        </xdr:from>
        <xdr:to>
          <xdr:col>9</xdr:col>
          <xdr:colOff>601980</xdr:colOff>
          <xdr:row>6</xdr:row>
          <xdr:rowOff>7620</xdr:rowOff>
        </xdr:to>
        <xdr:sp macro="" textlink="">
          <xdr:nvSpPr>
            <xdr:cNvPr id="777569" name="Button 59745" hidden="1">
              <a:extLst>
                <a:ext uri="{63B3BB69-23CF-44E3-9099-C40C66FF867C}">
                  <a14:compatExt spid="_x0000_s777569"/>
                </a:ext>
                <a:ext uri="{FF2B5EF4-FFF2-40B4-BE49-F238E27FC236}">
                  <a16:creationId xmlns:a16="http://schemas.microsoft.com/office/drawing/2014/main" id="{00000000-0008-0000-0100-000061DD0B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0000"/>
                  </a:solidFill>
                  <a:latin typeface="Arial"/>
                  <a:cs typeface="Arial"/>
                </a:rPr>
                <a:t>Enter EPWP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162</xdr:row>
          <xdr:rowOff>38100</xdr:rowOff>
        </xdr:from>
        <xdr:to>
          <xdr:col>8</xdr:col>
          <xdr:colOff>487680</xdr:colOff>
          <xdr:row>162</xdr:row>
          <xdr:rowOff>213360</xdr:rowOff>
        </xdr:to>
        <xdr:sp macro="" textlink="">
          <xdr:nvSpPr>
            <xdr:cNvPr id="777570" name="Check Box 59746" hidden="1">
              <a:extLst>
                <a:ext uri="{63B3BB69-23CF-44E3-9099-C40C66FF867C}">
                  <a14:compatExt spid="_x0000_s777570"/>
                </a:ext>
                <a:ext uri="{FF2B5EF4-FFF2-40B4-BE49-F238E27FC236}">
                  <a16:creationId xmlns:a16="http://schemas.microsoft.com/office/drawing/2014/main" id="{00000000-0008-0000-0100-000062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163</xdr:row>
          <xdr:rowOff>76200</xdr:rowOff>
        </xdr:from>
        <xdr:to>
          <xdr:col>8</xdr:col>
          <xdr:colOff>480060</xdr:colOff>
          <xdr:row>163</xdr:row>
          <xdr:rowOff>251460</xdr:rowOff>
        </xdr:to>
        <xdr:sp macro="" textlink="">
          <xdr:nvSpPr>
            <xdr:cNvPr id="777571" name="Check Box 59747" hidden="1">
              <a:extLst>
                <a:ext uri="{63B3BB69-23CF-44E3-9099-C40C66FF867C}">
                  <a14:compatExt spid="_x0000_s777571"/>
                </a:ext>
                <a:ext uri="{FF2B5EF4-FFF2-40B4-BE49-F238E27FC236}">
                  <a16:creationId xmlns:a16="http://schemas.microsoft.com/office/drawing/2014/main" id="{00000000-0008-0000-0100-000063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185</xdr:row>
          <xdr:rowOff>38100</xdr:rowOff>
        </xdr:from>
        <xdr:to>
          <xdr:col>8</xdr:col>
          <xdr:colOff>487680</xdr:colOff>
          <xdr:row>185</xdr:row>
          <xdr:rowOff>213360</xdr:rowOff>
        </xdr:to>
        <xdr:sp macro="" textlink="">
          <xdr:nvSpPr>
            <xdr:cNvPr id="777572" name="Check Box 59748" hidden="1">
              <a:extLst>
                <a:ext uri="{63B3BB69-23CF-44E3-9099-C40C66FF867C}">
                  <a14:compatExt spid="_x0000_s777572"/>
                </a:ext>
                <a:ext uri="{FF2B5EF4-FFF2-40B4-BE49-F238E27FC236}">
                  <a16:creationId xmlns:a16="http://schemas.microsoft.com/office/drawing/2014/main" id="{00000000-0008-0000-0100-000064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164</xdr:row>
          <xdr:rowOff>76200</xdr:rowOff>
        </xdr:from>
        <xdr:to>
          <xdr:col>8</xdr:col>
          <xdr:colOff>480060</xdr:colOff>
          <xdr:row>164</xdr:row>
          <xdr:rowOff>251460</xdr:rowOff>
        </xdr:to>
        <xdr:sp macro="" textlink="">
          <xdr:nvSpPr>
            <xdr:cNvPr id="777573" name="Check Box 59749" hidden="1">
              <a:extLst>
                <a:ext uri="{63B3BB69-23CF-44E3-9099-C40C66FF867C}">
                  <a14:compatExt spid="_x0000_s777573"/>
                </a:ext>
                <a:ext uri="{FF2B5EF4-FFF2-40B4-BE49-F238E27FC236}">
                  <a16:creationId xmlns:a16="http://schemas.microsoft.com/office/drawing/2014/main" id="{00000000-0008-0000-0100-000065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165</xdr:row>
          <xdr:rowOff>76200</xdr:rowOff>
        </xdr:from>
        <xdr:to>
          <xdr:col>8</xdr:col>
          <xdr:colOff>480060</xdr:colOff>
          <xdr:row>165</xdr:row>
          <xdr:rowOff>251460</xdr:rowOff>
        </xdr:to>
        <xdr:sp macro="" textlink="">
          <xdr:nvSpPr>
            <xdr:cNvPr id="777574" name="Check Box 59750" hidden="1">
              <a:extLst>
                <a:ext uri="{63B3BB69-23CF-44E3-9099-C40C66FF867C}">
                  <a14:compatExt spid="_x0000_s777574"/>
                </a:ext>
                <a:ext uri="{FF2B5EF4-FFF2-40B4-BE49-F238E27FC236}">
                  <a16:creationId xmlns:a16="http://schemas.microsoft.com/office/drawing/2014/main" id="{00000000-0008-0000-0100-000066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166</xdr:row>
          <xdr:rowOff>76200</xdr:rowOff>
        </xdr:from>
        <xdr:to>
          <xdr:col>8</xdr:col>
          <xdr:colOff>480060</xdr:colOff>
          <xdr:row>166</xdr:row>
          <xdr:rowOff>251460</xdr:rowOff>
        </xdr:to>
        <xdr:sp macro="" textlink="">
          <xdr:nvSpPr>
            <xdr:cNvPr id="777575" name="Check Box 59751" hidden="1">
              <a:extLst>
                <a:ext uri="{63B3BB69-23CF-44E3-9099-C40C66FF867C}">
                  <a14:compatExt spid="_x0000_s777575"/>
                </a:ext>
                <a:ext uri="{FF2B5EF4-FFF2-40B4-BE49-F238E27FC236}">
                  <a16:creationId xmlns:a16="http://schemas.microsoft.com/office/drawing/2014/main" id="{00000000-0008-0000-0100-000067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167</xdr:row>
          <xdr:rowOff>76200</xdr:rowOff>
        </xdr:from>
        <xdr:to>
          <xdr:col>8</xdr:col>
          <xdr:colOff>480060</xdr:colOff>
          <xdr:row>167</xdr:row>
          <xdr:rowOff>251460</xdr:rowOff>
        </xdr:to>
        <xdr:sp macro="" textlink="">
          <xdr:nvSpPr>
            <xdr:cNvPr id="777576" name="Check Box 59752" hidden="1">
              <a:extLst>
                <a:ext uri="{63B3BB69-23CF-44E3-9099-C40C66FF867C}">
                  <a14:compatExt spid="_x0000_s777576"/>
                </a:ext>
                <a:ext uri="{FF2B5EF4-FFF2-40B4-BE49-F238E27FC236}">
                  <a16:creationId xmlns:a16="http://schemas.microsoft.com/office/drawing/2014/main" id="{00000000-0008-0000-0100-000068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168</xdr:row>
          <xdr:rowOff>45720</xdr:rowOff>
        </xdr:from>
        <xdr:to>
          <xdr:col>8</xdr:col>
          <xdr:colOff>487680</xdr:colOff>
          <xdr:row>168</xdr:row>
          <xdr:rowOff>213360</xdr:rowOff>
        </xdr:to>
        <xdr:sp macro="" textlink="">
          <xdr:nvSpPr>
            <xdr:cNvPr id="777577" name="Check Box 59753" hidden="1">
              <a:extLst>
                <a:ext uri="{63B3BB69-23CF-44E3-9099-C40C66FF867C}">
                  <a14:compatExt spid="_x0000_s777577"/>
                </a:ext>
                <a:ext uri="{FF2B5EF4-FFF2-40B4-BE49-F238E27FC236}">
                  <a16:creationId xmlns:a16="http://schemas.microsoft.com/office/drawing/2014/main" id="{00000000-0008-0000-0100-000069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169</xdr:row>
          <xdr:rowOff>60960</xdr:rowOff>
        </xdr:from>
        <xdr:to>
          <xdr:col>8</xdr:col>
          <xdr:colOff>487680</xdr:colOff>
          <xdr:row>169</xdr:row>
          <xdr:rowOff>228600</xdr:rowOff>
        </xdr:to>
        <xdr:sp macro="" textlink="">
          <xdr:nvSpPr>
            <xdr:cNvPr id="777578" name="Check Box 59754" hidden="1">
              <a:extLst>
                <a:ext uri="{63B3BB69-23CF-44E3-9099-C40C66FF867C}">
                  <a14:compatExt spid="_x0000_s777578"/>
                </a:ext>
                <a:ext uri="{FF2B5EF4-FFF2-40B4-BE49-F238E27FC236}">
                  <a16:creationId xmlns:a16="http://schemas.microsoft.com/office/drawing/2014/main" id="{00000000-0008-0000-0100-00006A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170</xdr:row>
          <xdr:rowOff>60960</xdr:rowOff>
        </xdr:from>
        <xdr:to>
          <xdr:col>8</xdr:col>
          <xdr:colOff>487680</xdr:colOff>
          <xdr:row>170</xdr:row>
          <xdr:rowOff>228600</xdr:rowOff>
        </xdr:to>
        <xdr:sp macro="" textlink="">
          <xdr:nvSpPr>
            <xdr:cNvPr id="777579" name="Check Box 59755" hidden="1">
              <a:extLst>
                <a:ext uri="{63B3BB69-23CF-44E3-9099-C40C66FF867C}">
                  <a14:compatExt spid="_x0000_s777579"/>
                </a:ext>
                <a:ext uri="{FF2B5EF4-FFF2-40B4-BE49-F238E27FC236}">
                  <a16:creationId xmlns:a16="http://schemas.microsoft.com/office/drawing/2014/main" id="{00000000-0008-0000-0100-00006B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171</xdr:row>
          <xdr:rowOff>60960</xdr:rowOff>
        </xdr:from>
        <xdr:to>
          <xdr:col>8</xdr:col>
          <xdr:colOff>487680</xdr:colOff>
          <xdr:row>171</xdr:row>
          <xdr:rowOff>228600</xdr:rowOff>
        </xdr:to>
        <xdr:sp macro="" textlink="">
          <xdr:nvSpPr>
            <xdr:cNvPr id="777580" name="Check Box 59756" hidden="1">
              <a:extLst>
                <a:ext uri="{63B3BB69-23CF-44E3-9099-C40C66FF867C}">
                  <a14:compatExt spid="_x0000_s777580"/>
                </a:ext>
                <a:ext uri="{FF2B5EF4-FFF2-40B4-BE49-F238E27FC236}">
                  <a16:creationId xmlns:a16="http://schemas.microsoft.com/office/drawing/2014/main" id="{00000000-0008-0000-0100-00006C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172</xdr:row>
          <xdr:rowOff>60960</xdr:rowOff>
        </xdr:from>
        <xdr:to>
          <xdr:col>8</xdr:col>
          <xdr:colOff>487680</xdr:colOff>
          <xdr:row>172</xdr:row>
          <xdr:rowOff>228600</xdr:rowOff>
        </xdr:to>
        <xdr:sp macro="" textlink="">
          <xdr:nvSpPr>
            <xdr:cNvPr id="777581" name="Check Box 59757" hidden="1">
              <a:extLst>
                <a:ext uri="{63B3BB69-23CF-44E3-9099-C40C66FF867C}">
                  <a14:compatExt spid="_x0000_s777581"/>
                </a:ext>
                <a:ext uri="{FF2B5EF4-FFF2-40B4-BE49-F238E27FC236}">
                  <a16:creationId xmlns:a16="http://schemas.microsoft.com/office/drawing/2014/main" id="{00000000-0008-0000-0100-00006D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173</xdr:row>
          <xdr:rowOff>60960</xdr:rowOff>
        </xdr:from>
        <xdr:to>
          <xdr:col>8</xdr:col>
          <xdr:colOff>487680</xdr:colOff>
          <xdr:row>173</xdr:row>
          <xdr:rowOff>228600</xdr:rowOff>
        </xdr:to>
        <xdr:sp macro="" textlink="">
          <xdr:nvSpPr>
            <xdr:cNvPr id="777582" name="Check Box 59758" hidden="1">
              <a:extLst>
                <a:ext uri="{63B3BB69-23CF-44E3-9099-C40C66FF867C}">
                  <a14:compatExt spid="_x0000_s777582"/>
                </a:ext>
                <a:ext uri="{FF2B5EF4-FFF2-40B4-BE49-F238E27FC236}">
                  <a16:creationId xmlns:a16="http://schemas.microsoft.com/office/drawing/2014/main" id="{00000000-0008-0000-0100-00006E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174</xdr:row>
          <xdr:rowOff>60960</xdr:rowOff>
        </xdr:from>
        <xdr:to>
          <xdr:col>8</xdr:col>
          <xdr:colOff>487680</xdr:colOff>
          <xdr:row>174</xdr:row>
          <xdr:rowOff>228600</xdr:rowOff>
        </xdr:to>
        <xdr:sp macro="" textlink="">
          <xdr:nvSpPr>
            <xdr:cNvPr id="777583" name="Check Box 59759" hidden="1">
              <a:extLst>
                <a:ext uri="{63B3BB69-23CF-44E3-9099-C40C66FF867C}">
                  <a14:compatExt spid="_x0000_s777583"/>
                </a:ext>
                <a:ext uri="{FF2B5EF4-FFF2-40B4-BE49-F238E27FC236}">
                  <a16:creationId xmlns:a16="http://schemas.microsoft.com/office/drawing/2014/main" id="{00000000-0008-0000-0100-00006F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175</xdr:row>
          <xdr:rowOff>60960</xdr:rowOff>
        </xdr:from>
        <xdr:to>
          <xdr:col>8</xdr:col>
          <xdr:colOff>487680</xdr:colOff>
          <xdr:row>175</xdr:row>
          <xdr:rowOff>228600</xdr:rowOff>
        </xdr:to>
        <xdr:sp macro="" textlink="">
          <xdr:nvSpPr>
            <xdr:cNvPr id="777584" name="Check Box 59760" hidden="1">
              <a:extLst>
                <a:ext uri="{63B3BB69-23CF-44E3-9099-C40C66FF867C}">
                  <a14:compatExt spid="_x0000_s777584"/>
                </a:ext>
                <a:ext uri="{FF2B5EF4-FFF2-40B4-BE49-F238E27FC236}">
                  <a16:creationId xmlns:a16="http://schemas.microsoft.com/office/drawing/2014/main" id="{00000000-0008-0000-0100-000070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176</xdr:row>
          <xdr:rowOff>60960</xdr:rowOff>
        </xdr:from>
        <xdr:to>
          <xdr:col>8</xdr:col>
          <xdr:colOff>487680</xdr:colOff>
          <xdr:row>176</xdr:row>
          <xdr:rowOff>228600</xdr:rowOff>
        </xdr:to>
        <xdr:sp macro="" textlink="">
          <xdr:nvSpPr>
            <xdr:cNvPr id="777585" name="Check Box 59761" hidden="1">
              <a:extLst>
                <a:ext uri="{63B3BB69-23CF-44E3-9099-C40C66FF867C}">
                  <a14:compatExt spid="_x0000_s777585"/>
                </a:ext>
                <a:ext uri="{FF2B5EF4-FFF2-40B4-BE49-F238E27FC236}">
                  <a16:creationId xmlns:a16="http://schemas.microsoft.com/office/drawing/2014/main" id="{00000000-0008-0000-0100-000071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177</xdr:row>
          <xdr:rowOff>60960</xdr:rowOff>
        </xdr:from>
        <xdr:to>
          <xdr:col>8</xdr:col>
          <xdr:colOff>487680</xdr:colOff>
          <xdr:row>177</xdr:row>
          <xdr:rowOff>228600</xdr:rowOff>
        </xdr:to>
        <xdr:sp macro="" textlink="">
          <xdr:nvSpPr>
            <xdr:cNvPr id="777586" name="Check Box 59762" hidden="1">
              <a:extLst>
                <a:ext uri="{63B3BB69-23CF-44E3-9099-C40C66FF867C}">
                  <a14:compatExt spid="_x0000_s777586"/>
                </a:ext>
                <a:ext uri="{FF2B5EF4-FFF2-40B4-BE49-F238E27FC236}">
                  <a16:creationId xmlns:a16="http://schemas.microsoft.com/office/drawing/2014/main" id="{00000000-0008-0000-0100-000072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178</xdr:row>
          <xdr:rowOff>60960</xdr:rowOff>
        </xdr:from>
        <xdr:to>
          <xdr:col>8</xdr:col>
          <xdr:colOff>487680</xdr:colOff>
          <xdr:row>178</xdr:row>
          <xdr:rowOff>228600</xdr:rowOff>
        </xdr:to>
        <xdr:sp macro="" textlink="">
          <xdr:nvSpPr>
            <xdr:cNvPr id="777587" name="Check Box 59763" hidden="1">
              <a:extLst>
                <a:ext uri="{63B3BB69-23CF-44E3-9099-C40C66FF867C}">
                  <a14:compatExt spid="_x0000_s777587"/>
                </a:ext>
                <a:ext uri="{FF2B5EF4-FFF2-40B4-BE49-F238E27FC236}">
                  <a16:creationId xmlns:a16="http://schemas.microsoft.com/office/drawing/2014/main" id="{00000000-0008-0000-0100-000073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179</xdr:row>
          <xdr:rowOff>30480</xdr:rowOff>
        </xdr:from>
        <xdr:to>
          <xdr:col>8</xdr:col>
          <xdr:colOff>480060</xdr:colOff>
          <xdr:row>179</xdr:row>
          <xdr:rowOff>220980</xdr:rowOff>
        </xdr:to>
        <xdr:sp macro="" textlink="">
          <xdr:nvSpPr>
            <xdr:cNvPr id="777588" name="Check Box 59764" hidden="1">
              <a:extLst>
                <a:ext uri="{63B3BB69-23CF-44E3-9099-C40C66FF867C}">
                  <a14:compatExt spid="_x0000_s777588"/>
                </a:ext>
                <a:ext uri="{FF2B5EF4-FFF2-40B4-BE49-F238E27FC236}">
                  <a16:creationId xmlns:a16="http://schemas.microsoft.com/office/drawing/2014/main" id="{00000000-0008-0000-0100-000074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180</xdr:row>
          <xdr:rowOff>30480</xdr:rowOff>
        </xdr:from>
        <xdr:to>
          <xdr:col>8</xdr:col>
          <xdr:colOff>480060</xdr:colOff>
          <xdr:row>180</xdr:row>
          <xdr:rowOff>220980</xdr:rowOff>
        </xdr:to>
        <xdr:sp macro="" textlink="">
          <xdr:nvSpPr>
            <xdr:cNvPr id="777589" name="Check Box 59765" hidden="1">
              <a:extLst>
                <a:ext uri="{63B3BB69-23CF-44E3-9099-C40C66FF867C}">
                  <a14:compatExt spid="_x0000_s777589"/>
                </a:ext>
                <a:ext uri="{FF2B5EF4-FFF2-40B4-BE49-F238E27FC236}">
                  <a16:creationId xmlns:a16="http://schemas.microsoft.com/office/drawing/2014/main" id="{00000000-0008-0000-0100-000075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181</xdr:row>
          <xdr:rowOff>30480</xdr:rowOff>
        </xdr:from>
        <xdr:to>
          <xdr:col>8</xdr:col>
          <xdr:colOff>480060</xdr:colOff>
          <xdr:row>181</xdr:row>
          <xdr:rowOff>220980</xdr:rowOff>
        </xdr:to>
        <xdr:sp macro="" textlink="">
          <xdr:nvSpPr>
            <xdr:cNvPr id="777590" name="Check Box 59766" hidden="1">
              <a:extLst>
                <a:ext uri="{63B3BB69-23CF-44E3-9099-C40C66FF867C}">
                  <a14:compatExt spid="_x0000_s777590"/>
                </a:ext>
                <a:ext uri="{FF2B5EF4-FFF2-40B4-BE49-F238E27FC236}">
                  <a16:creationId xmlns:a16="http://schemas.microsoft.com/office/drawing/2014/main" id="{00000000-0008-0000-0100-000076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182</xdr:row>
          <xdr:rowOff>30480</xdr:rowOff>
        </xdr:from>
        <xdr:to>
          <xdr:col>8</xdr:col>
          <xdr:colOff>480060</xdr:colOff>
          <xdr:row>182</xdr:row>
          <xdr:rowOff>220980</xdr:rowOff>
        </xdr:to>
        <xdr:sp macro="" textlink="">
          <xdr:nvSpPr>
            <xdr:cNvPr id="777591" name="Check Box 59767" hidden="1">
              <a:extLst>
                <a:ext uri="{63B3BB69-23CF-44E3-9099-C40C66FF867C}">
                  <a14:compatExt spid="_x0000_s777591"/>
                </a:ext>
                <a:ext uri="{FF2B5EF4-FFF2-40B4-BE49-F238E27FC236}">
                  <a16:creationId xmlns:a16="http://schemas.microsoft.com/office/drawing/2014/main" id="{00000000-0008-0000-0100-000077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183</xdr:row>
          <xdr:rowOff>30480</xdr:rowOff>
        </xdr:from>
        <xdr:to>
          <xdr:col>8</xdr:col>
          <xdr:colOff>480060</xdr:colOff>
          <xdr:row>183</xdr:row>
          <xdr:rowOff>220980</xdr:rowOff>
        </xdr:to>
        <xdr:sp macro="" textlink="">
          <xdr:nvSpPr>
            <xdr:cNvPr id="777592" name="Check Box 59768" hidden="1">
              <a:extLst>
                <a:ext uri="{63B3BB69-23CF-44E3-9099-C40C66FF867C}">
                  <a14:compatExt spid="_x0000_s777592"/>
                </a:ext>
                <a:ext uri="{FF2B5EF4-FFF2-40B4-BE49-F238E27FC236}">
                  <a16:creationId xmlns:a16="http://schemas.microsoft.com/office/drawing/2014/main" id="{00000000-0008-0000-0100-000078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184</xdr:row>
          <xdr:rowOff>30480</xdr:rowOff>
        </xdr:from>
        <xdr:to>
          <xdr:col>8</xdr:col>
          <xdr:colOff>480060</xdr:colOff>
          <xdr:row>184</xdr:row>
          <xdr:rowOff>220980</xdr:rowOff>
        </xdr:to>
        <xdr:sp macro="" textlink="">
          <xdr:nvSpPr>
            <xdr:cNvPr id="777593" name="Check Box 59769" hidden="1">
              <a:extLst>
                <a:ext uri="{63B3BB69-23CF-44E3-9099-C40C66FF867C}">
                  <a14:compatExt spid="_x0000_s777593"/>
                </a:ext>
                <a:ext uri="{FF2B5EF4-FFF2-40B4-BE49-F238E27FC236}">
                  <a16:creationId xmlns:a16="http://schemas.microsoft.com/office/drawing/2014/main" id="{00000000-0008-0000-0100-000079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186</xdr:row>
          <xdr:rowOff>45720</xdr:rowOff>
        </xdr:from>
        <xdr:to>
          <xdr:col>8</xdr:col>
          <xdr:colOff>487680</xdr:colOff>
          <xdr:row>186</xdr:row>
          <xdr:rowOff>213360</xdr:rowOff>
        </xdr:to>
        <xdr:sp macro="" textlink="">
          <xdr:nvSpPr>
            <xdr:cNvPr id="777594" name="Check Box 59770" hidden="1">
              <a:extLst>
                <a:ext uri="{63B3BB69-23CF-44E3-9099-C40C66FF867C}">
                  <a14:compatExt spid="_x0000_s777594"/>
                </a:ext>
                <a:ext uri="{FF2B5EF4-FFF2-40B4-BE49-F238E27FC236}">
                  <a16:creationId xmlns:a16="http://schemas.microsoft.com/office/drawing/2014/main" id="{00000000-0008-0000-0100-00007A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187</xdr:row>
          <xdr:rowOff>45720</xdr:rowOff>
        </xdr:from>
        <xdr:to>
          <xdr:col>8</xdr:col>
          <xdr:colOff>487680</xdr:colOff>
          <xdr:row>187</xdr:row>
          <xdr:rowOff>213360</xdr:rowOff>
        </xdr:to>
        <xdr:sp macro="" textlink="">
          <xdr:nvSpPr>
            <xdr:cNvPr id="777595" name="Check Box 59771" hidden="1">
              <a:extLst>
                <a:ext uri="{63B3BB69-23CF-44E3-9099-C40C66FF867C}">
                  <a14:compatExt spid="_x0000_s777595"/>
                </a:ext>
                <a:ext uri="{FF2B5EF4-FFF2-40B4-BE49-F238E27FC236}">
                  <a16:creationId xmlns:a16="http://schemas.microsoft.com/office/drawing/2014/main" id="{00000000-0008-0000-0100-00007B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188</xdr:row>
          <xdr:rowOff>45720</xdr:rowOff>
        </xdr:from>
        <xdr:to>
          <xdr:col>8</xdr:col>
          <xdr:colOff>487680</xdr:colOff>
          <xdr:row>188</xdr:row>
          <xdr:rowOff>213360</xdr:rowOff>
        </xdr:to>
        <xdr:sp macro="" textlink="">
          <xdr:nvSpPr>
            <xdr:cNvPr id="777596" name="Check Box 59772" hidden="1">
              <a:extLst>
                <a:ext uri="{63B3BB69-23CF-44E3-9099-C40C66FF867C}">
                  <a14:compatExt spid="_x0000_s777596"/>
                </a:ext>
                <a:ext uri="{FF2B5EF4-FFF2-40B4-BE49-F238E27FC236}">
                  <a16:creationId xmlns:a16="http://schemas.microsoft.com/office/drawing/2014/main" id="{00000000-0008-0000-0100-00007C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189</xdr:row>
          <xdr:rowOff>45720</xdr:rowOff>
        </xdr:from>
        <xdr:to>
          <xdr:col>8</xdr:col>
          <xdr:colOff>487680</xdr:colOff>
          <xdr:row>189</xdr:row>
          <xdr:rowOff>213360</xdr:rowOff>
        </xdr:to>
        <xdr:sp macro="" textlink="">
          <xdr:nvSpPr>
            <xdr:cNvPr id="777597" name="Check Box 59773" hidden="1">
              <a:extLst>
                <a:ext uri="{63B3BB69-23CF-44E3-9099-C40C66FF867C}">
                  <a14:compatExt spid="_x0000_s777597"/>
                </a:ext>
                <a:ext uri="{FF2B5EF4-FFF2-40B4-BE49-F238E27FC236}">
                  <a16:creationId xmlns:a16="http://schemas.microsoft.com/office/drawing/2014/main" id="{00000000-0008-0000-0100-00007D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190</xdr:row>
          <xdr:rowOff>45720</xdr:rowOff>
        </xdr:from>
        <xdr:to>
          <xdr:col>8</xdr:col>
          <xdr:colOff>487680</xdr:colOff>
          <xdr:row>190</xdr:row>
          <xdr:rowOff>213360</xdr:rowOff>
        </xdr:to>
        <xdr:sp macro="" textlink="">
          <xdr:nvSpPr>
            <xdr:cNvPr id="777598" name="Check Box 59774" hidden="1">
              <a:extLst>
                <a:ext uri="{63B3BB69-23CF-44E3-9099-C40C66FF867C}">
                  <a14:compatExt spid="_x0000_s777598"/>
                </a:ext>
                <a:ext uri="{FF2B5EF4-FFF2-40B4-BE49-F238E27FC236}">
                  <a16:creationId xmlns:a16="http://schemas.microsoft.com/office/drawing/2014/main" id="{00000000-0008-0000-0100-00007E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191</xdr:row>
          <xdr:rowOff>45720</xdr:rowOff>
        </xdr:from>
        <xdr:to>
          <xdr:col>8</xdr:col>
          <xdr:colOff>487680</xdr:colOff>
          <xdr:row>191</xdr:row>
          <xdr:rowOff>213360</xdr:rowOff>
        </xdr:to>
        <xdr:sp macro="" textlink="">
          <xdr:nvSpPr>
            <xdr:cNvPr id="777599" name="Check Box 59775" hidden="1">
              <a:extLst>
                <a:ext uri="{63B3BB69-23CF-44E3-9099-C40C66FF867C}">
                  <a14:compatExt spid="_x0000_s777599"/>
                </a:ext>
                <a:ext uri="{FF2B5EF4-FFF2-40B4-BE49-F238E27FC236}">
                  <a16:creationId xmlns:a16="http://schemas.microsoft.com/office/drawing/2014/main" id="{00000000-0008-0000-0100-00007FDD0B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xdr:twoCellAnchor>
    <xdr:from>
      <xdr:col>5</xdr:col>
      <xdr:colOff>866775</xdr:colOff>
      <xdr:row>2</xdr:row>
      <xdr:rowOff>95250</xdr:rowOff>
    </xdr:from>
    <xdr:to>
      <xdr:col>8</xdr:col>
      <xdr:colOff>9525</xdr:colOff>
      <xdr:row>5</xdr:row>
      <xdr:rowOff>9525</xdr:rowOff>
    </xdr:to>
    <xdr:pic>
      <xdr:nvPicPr>
        <xdr:cNvPr id="252" name="Picture 251" descr="Public Works Logo">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6550" y="666750"/>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514350</xdr:colOff>
      <xdr:row>5</xdr:row>
      <xdr:rowOff>66675</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5934075"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11</xdr:col>
          <xdr:colOff>45720</xdr:colOff>
          <xdr:row>0</xdr:row>
          <xdr:rowOff>160020</xdr:rowOff>
        </xdr:from>
        <xdr:to>
          <xdr:col>13</xdr:col>
          <xdr:colOff>381000</xdr:colOff>
          <xdr:row>1</xdr:row>
          <xdr:rowOff>30480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00000000-0008-0000-1600-000001C8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5</xdr:row>
          <xdr:rowOff>45720</xdr:rowOff>
        </xdr:from>
        <xdr:to>
          <xdr:col>13</xdr:col>
          <xdr:colOff>381000</xdr:colOff>
          <xdr:row>6</xdr:row>
          <xdr:rowOff>99060</xdr:rowOff>
        </xdr:to>
        <xdr:sp macro="" textlink="">
          <xdr:nvSpPr>
            <xdr:cNvPr id="706562" name="Button 2" hidden="1">
              <a:extLst>
                <a:ext uri="{63B3BB69-23CF-44E3-9099-C40C66FF867C}">
                  <a14:compatExt spid="_x0000_s706562"/>
                </a:ext>
                <a:ext uri="{FF2B5EF4-FFF2-40B4-BE49-F238E27FC236}">
                  <a16:creationId xmlns:a16="http://schemas.microsoft.com/office/drawing/2014/main" id="{00000000-0008-0000-1600-000002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1</xdr:row>
          <xdr:rowOff>68580</xdr:rowOff>
        </xdr:from>
        <xdr:to>
          <xdr:col>13</xdr:col>
          <xdr:colOff>381000</xdr:colOff>
          <xdr:row>3</xdr:row>
          <xdr:rowOff>38100</xdr:rowOff>
        </xdr:to>
        <xdr:sp macro="" textlink="">
          <xdr:nvSpPr>
            <xdr:cNvPr id="706563" name="Button 3" hidden="1">
              <a:extLst>
                <a:ext uri="{63B3BB69-23CF-44E3-9099-C40C66FF867C}">
                  <a14:compatExt spid="_x0000_s706563"/>
                </a:ext>
                <a:ext uri="{FF2B5EF4-FFF2-40B4-BE49-F238E27FC236}">
                  <a16:creationId xmlns:a16="http://schemas.microsoft.com/office/drawing/2014/main" id="{00000000-0008-0000-1600-000003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6</xdr:row>
          <xdr:rowOff>137160</xdr:rowOff>
        </xdr:from>
        <xdr:to>
          <xdr:col>13</xdr:col>
          <xdr:colOff>381000</xdr:colOff>
          <xdr:row>8</xdr:row>
          <xdr:rowOff>99060</xdr:rowOff>
        </xdr:to>
        <xdr:sp macro="" textlink="">
          <xdr:nvSpPr>
            <xdr:cNvPr id="706564" name="Button 4" hidden="1">
              <a:extLst>
                <a:ext uri="{63B3BB69-23CF-44E3-9099-C40C66FF867C}">
                  <a14:compatExt spid="_x0000_s706564"/>
                </a:ext>
                <a:ext uri="{FF2B5EF4-FFF2-40B4-BE49-F238E27FC236}">
                  <a16:creationId xmlns:a16="http://schemas.microsoft.com/office/drawing/2014/main" id="{00000000-0008-0000-1600-000004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editAs="absolute">
    <xdr:from>
      <xdr:col>10</xdr:col>
      <xdr:colOff>352425</xdr:colOff>
      <xdr:row>3</xdr:row>
      <xdr:rowOff>19050</xdr:rowOff>
    </xdr:from>
    <xdr:to>
      <xdr:col>13</xdr:col>
      <xdr:colOff>361950</xdr:colOff>
      <xdr:row>5</xdr:row>
      <xdr:rowOff>66675</xdr:rowOff>
    </xdr:to>
    <xdr:sp macro="" textlink="">
      <xdr:nvSpPr>
        <xdr:cNvPr id="62471" name="Text Box 7">
          <a:extLst>
            <a:ext uri="{FF2B5EF4-FFF2-40B4-BE49-F238E27FC236}">
              <a16:creationId xmlns:a16="http://schemas.microsoft.com/office/drawing/2014/main" id="{00000000-0008-0000-1A00-000007F40000}"/>
            </a:ext>
          </a:extLst>
        </xdr:cNvPr>
        <xdr:cNvSpPr txBox="1">
          <a:spLocks noChangeArrowheads="1"/>
        </xdr:cNvSpPr>
      </xdr:nvSpPr>
      <xdr:spPr bwMode="auto">
        <a:xfrm>
          <a:off x="5486400" y="885825"/>
          <a:ext cx="16097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10</xdr:col>
          <xdr:colOff>266700</xdr:colOff>
          <xdr:row>0</xdr:row>
          <xdr:rowOff>152400</xdr:rowOff>
        </xdr:from>
        <xdr:to>
          <xdr:col>13</xdr:col>
          <xdr:colOff>190500</xdr:colOff>
          <xdr:row>0</xdr:row>
          <xdr:rowOff>426720</xdr:rowOff>
        </xdr:to>
        <xdr:sp macro="" textlink="">
          <xdr:nvSpPr>
            <xdr:cNvPr id="62468" name="Button 4" hidden="1">
              <a:extLst>
                <a:ext uri="{63B3BB69-23CF-44E3-9099-C40C66FF867C}">
                  <a14:compatExt spid="_x0000_s62468"/>
                </a:ext>
                <a:ext uri="{FF2B5EF4-FFF2-40B4-BE49-F238E27FC236}">
                  <a16:creationId xmlns:a16="http://schemas.microsoft.com/office/drawing/2014/main" id="{00000000-0008-0000-1A00-000004F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4</xdr:row>
          <xdr:rowOff>99060</xdr:rowOff>
        </xdr:from>
        <xdr:to>
          <xdr:col>13</xdr:col>
          <xdr:colOff>190500</xdr:colOff>
          <xdr:row>5</xdr:row>
          <xdr:rowOff>236220</xdr:rowOff>
        </xdr:to>
        <xdr:sp macro="" textlink="">
          <xdr:nvSpPr>
            <xdr:cNvPr id="62469" name="Button 5" hidden="1">
              <a:extLst>
                <a:ext uri="{63B3BB69-23CF-44E3-9099-C40C66FF867C}">
                  <a14:compatExt spid="_x0000_s62469"/>
                </a:ext>
                <a:ext uri="{FF2B5EF4-FFF2-40B4-BE49-F238E27FC236}">
                  <a16:creationId xmlns:a16="http://schemas.microsoft.com/office/drawing/2014/main" id="{00000000-0008-0000-1A00-000005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0</xdr:row>
          <xdr:rowOff>457200</xdr:rowOff>
        </xdr:from>
        <xdr:to>
          <xdr:col>13</xdr:col>
          <xdr:colOff>190500</xdr:colOff>
          <xdr:row>2</xdr:row>
          <xdr:rowOff>121920</xdr:rowOff>
        </xdr:to>
        <xdr:sp macro="" textlink="">
          <xdr:nvSpPr>
            <xdr:cNvPr id="62470" name="Button 6" hidden="1">
              <a:extLst>
                <a:ext uri="{63B3BB69-23CF-44E3-9099-C40C66FF867C}">
                  <a14:compatExt spid="_x0000_s62470"/>
                </a:ext>
                <a:ext uri="{FF2B5EF4-FFF2-40B4-BE49-F238E27FC236}">
                  <a16:creationId xmlns:a16="http://schemas.microsoft.com/office/drawing/2014/main" id="{00000000-0008-0000-1A00-000006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6</xdr:row>
          <xdr:rowOff>38100</xdr:rowOff>
        </xdr:from>
        <xdr:to>
          <xdr:col>13</xdr:col>
          <xdr:colOff>190500</xdr:colOff>
          <xdr:row>7</xdr:row>
          <xdr:rowOff>121920</xdr:rowOff>
        </xdr:to>
        <xdr:sp macro="" textlink="">
          <xdr:nvSpPr>
            <xdr:cNvPr id="62596" name="Button 132" hidden="1">
              <a:extLst>
                <a:ext uri="{63B3BB69-23CF-44E3-9099-C40C66FF867C}">
                  <a14:compatExt spid="_x0000_s62596"/>
                </a:ext>
                <a:ext uri="{FF2B5EF4-FFF2-40B4-BE49-F238E27FC236}">
                  <a16:creationId xmlns:a16="http://schemas.microsoft.com/office/drawing/2014/main" id="{00000000-0008-0000-1A00-000084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10</xdr:col>
      <xdr:colOff>381001</xdr:colOff>
      <xdr:row>4</xdr:row>
      <xdr:rowOff>114300</xdr:rowOff>
    </xdr:from>
    <xdr:to>
      <xdr:col>13</xdr:col>
      <xdr:colOff>342901</xdr:colOff>
      <xdr:row>6</xdr:row>
      <xdr:rowOff>85725</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5543551" y="876300"/>
          <a:ext cx="156210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297180</xdr:colOff>
          <xdr:row>0</xdr:row>
          <xdr:rowOff>144780</xdr:rowOff>
        </xdr:from>
        <xdr:to>
          <xdr:col>13</xdr:col>
          <xdr:colOff>388620</xdr:colOff>
          <xdr:row>2</xdr:row>
          <xdr:rowOff>99060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00000000-0008-0000-1B00-000001C4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297180</xdr:colOff>
          <xdr:row>6</xdr:row>
          <xdr:rowOff>22860</xdr:rowOff>
        </xdr:from>
        <xdr:to>
          <xdr:col>13</xdr:col>
          <xdr:colOff>388620</xdr:colOff>
          <xdr:row>7</xdr:row>
          <xdr:rowOff>114300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00000000-0008-0000-1B00-000002C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297180</xdr:colOff>
          <xdr:row>2</xdr:row>
          <xdr:rowOff>137160</xdr:rowOff>
        </xdr:from>
        <xdr:to>
          <xdr:col>13</xdr:col>
          <xdr:colOff>388620</xdr:colOff>
          <xdr:row>4</xdr:row>
          <xdr:rowOff>83820</xdr:rowOff>
        </xdr:to>
        <xdr:sp macro="" textlink="">
          <xdr:nvSpPr>
            <xdr:cNvPr id="705539" name="Button 3" hidden="1">
              <a:extLst>
                <a:ext uri="{63B3BB69-23CF-44E3-9099-C40C66FF867C}">
                  <a14:compatExt spid="_x0000_s705539"/>
                </a:ext>
                <a:ext uri="{FF2B5EF4-FFF2-40B4-BE49-F238E27FC236}">
                  <a16:creationId xmlns:a16="http://schemas.microsoft.com/office/drawing/2014/main" id="{00000000-0008-0000-1B00-000003C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297180</xdr:colOff>
          <xdr:row>8</xdr:row>
          <xdr:rowOff>22860</xdr:rowOff>
        </xdr:from>
        <xdr:to>
          <xdr:col>13</xdr:col>
          <xdr:colOff>388620</xdr:colOff>
          <xdr:row>10</xdr:row>
          <xdr:rowOff>22860</xdr:rowOff>
        </xdr:to>
        <xdr:sp macro="" textlink="">
          <xdr:nvSpPr>
            <xdr:cNvPr id="705540" name="Button 4" hidden="1">
              <a:extLst>
                <a:ext uri="{63B3BB69-23CF-44E3-9099-C40C66FF867C}">
                  <a14:compatExt spid="_x0000_s705540"/>
                </a:ext>
                <a:ext uri="{FF2B5EF4-FFF2-40B4-BE49-F238E27FC236}">
                  <a16:creationId xmlns:a16="http://schemas.microsoft.com/office/drawing/2014/main" id="{00000000-0008-0000-1B00-000004C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editAs="absolute">
    <xdr:from>
      <xdr:col>11</xdr:col>
      <xdr:colOff>76200</xdr:colOff>
      <xdr:row>3</xdr:row>
      <xdr:rowOff>85725</xdr:rowOff>
    </xdr:from>
    <xdr:to>
      <xdr:col>13</xdr:col>
      <xdr:colOff>485775</xdr:colOff>
      <xdr:row>5</xdr:row>
      <xdr:rowOff>66675</xdr:rowOff>
    </xdr:to>
    <xdr:sp macro="" textlink="">
      <xdr:nvSpPr>
        <xdr:cNvPr id="2" name="Text Box 7">
          <a:extLst>
            <a:ext uri="{FF2B5EF4-FFF2-40B4-BE49-F238E27FC236}">
              <a16:creationId xmlns:a16="http://schemas.microsoft.com/office/drawing/2014/main" id="{00000000-0008-0000-1C00-000002000000}"/>
            </a:ext>
          </a:extLst>
        </xdr:cNvPr>
        <xdr:cNvSpPr txBox="1">
          <a:spLocks noChangeArrowheads="1"/>
        </xdr:cNvSpPr>
      </xdr:nvSpPr>
      <xdr:spPr bwMode="auto">
        <a:xfrm>
          <a:off x="5905500"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45720</xdr:colOff>
          <xdr:row>0</xdr:row>
          <xdr:rowOff>175260</xdr:rowOff>
        </xdr:from>
        <xdr:to>
          <xdr:col>13</xdr:col>
          <xdr:colOff>381000</xdr:colOff>
          <xdr:row>1</xdr:row>
          <xdr:rowOff>45720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00000000-0008-0000-1C00-0000019C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5</xdr:row>
          <xdr:rowOff>45720</xdr:rowOff>
        </xdr:from>
        <xdr:to>
          <xdr:col>13</xdr:col>
          <xdr:colOff>381000</xdr:colOff>
          <xdr:row>6</xdr:row>
          <xdr:rowOff>99060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00000000-0008-0000-1C00-0000029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1</xdr:row>
          <xdr:rowOff>68580</xdr:rowOff>
        </xdr:from>
        <xdr:to>
          <xdr:col>13</xdr:col>
          <xdr:colOff>381000</xdr:colOff>
          <xdr:row>3</xdr:row>
          <xdr:rowOff>38100</xdr:rowOff>
        </xdr:to>
        <xdr:sp macro="" textlink="">
          <xdr:nvSpPr>
            <xdr:cNvPr id="695299" name="Button 3" hidden="1">
              <a:extLst>
                <a:ext uri="{63B3BB69-23CF-44E3-9099-C40C66FF867C}">
                  <a14:compatExt spid="_x0000_s695299"/>
                </a:ext>
                <a:ext uri="{FF2B5EF4-FFF2-40B4-BE49-F238E27FC236}">
                  <a16:creationId xmlns:a16="http://schemas.microsoft.com/office/drawing/2014/main" id="{00000000-0008-0000-1C00-0000039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6</xdr:row>
          <xdr:rowOff>121920</xdr:rowOff>
        </xdr:from>
        <xdr:to>
          <xdr:col>13</xdr:col>
          <xdr:colOff>381000</xdr:colOff>
          <xdr:row>8</xdr:row>
          <xdr:rowOff>83820</xdr:rowOff>
        </xdr:to>
        <xdr:sp macro="" textlink="">
          <xdr:nvSpPr>
            <xdr:cNvPr id="695300" name="Button 4" hidden="1">
              <a:extLst>
                <a:ext uri="{63B3BB69-23CF-44E3-9099-C40C66FF867C}">
                  <a14:compatExt spid="_x0000_s695300"/>
                </a:ext>
                <a:ext uri="{FF2B5EF4-FFF2-40B4-BE49-F238E27FC236}">
                  <a16:creationId xmlns:a16="http://schemas.microsoft.com/office/drawing/2014/main" id="{00000000-0008-0000-1C00-0000049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19</xdr:col>
      <xdr:colOff>222885</xdr:colOff>
      <xdr:row>2</xdr:row>
      <xdr:rowOff>238125</xdr:rowOff>
    </xdr:from>
    <xdr:to>
      <xdr:col>24</xdr:col>
      <xdr:colOff>409636</xdr:colOff>
      <xdr:row>2</xdr:row>
      <xdr:rowOff>647700</xdr:rowOff>
    </xdr:to>
    <xdr:sp macro="" textlink="">
      <xdr:nvSpPr>
        <xdr:cNvPr id="2" name="Text Box 1082">
          <a:extLst>
            <a:ext uri="{FF2B5EF4-FFF2-40B4-BE49-F238E27FC236}">
              <a16:creationId xmlns:a16="http://schemas.microsoft.com/office/drawing/2014/main" id="{00000000-0008-0000-1D00-000002000000}"/>
            </a:ext>
          </a:extLst>
        </xdr:cNvPr>
        <xdr:cNvSpPr txBox="1">
          <a:spLocks noChangeArrowheads="1"/>
        </xdr:cNvSpPr>
      </xdr:nvSpPr>
      <xdr:spPr bwMode="auto">
        <a:xfrm>
          <a:off x="6385560" y="771525"/>
          <a:ext cx="1806001"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19</xdr:col>
          <xdr:colOff>182880</xdr:colOff>
          <xdr:row>0</xdr:row>
          <xdr:rowOff>68580</xdr:rowOff>
        </xdr:from>
        <xdr:to>
          <xdr:col>24</xdr:col>
          <xdr:colOff>259080</xdr:colOff>
          <xdr:row>0</xdr:row>
          <xdr:rowOff>327660</xdr:rowOff>
        </xdr:to>
        <xdr:sp macro="" textlink="">
          <xdr:nvSpPr>
            <xdr:cNvPr id="822273" name="Button 1" hidden="1">
              <a:extLst>
                <a:ext uri="{63B3BB69-23CF-44E3-9099-C40C66FF867C}">
                  <a14:compatExt spid="_x0000_s822273"/>
                </a:ext>
                <a:ext uri="{FF2B5EF4-FFF2-40B4-BE49-F238E27FC236}">
                  <a16:creationId xmlns:a16="http://schemas.microsoft.com/office/drawing/2014/main" id="{00000000-0008-0000-1D00-0000018C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182880</xdr:colOff>
          <xdr:row>2</xdr:row>
          <xdr:rowOff>632460</xdr:rowOff>
        </xdr:from>
        <xdr:to>
          <xdr:col>24</xdr:col>
          <xdr:colOff>259080</xdr:colOff>
          <xdr:row>5</xdr:row>
          <xdr:rowOff>7620</xdr:rowOff>
        </xdr:to>
        <xdr:sp macro="" textlink="">
          <xdr:nvSpPr>
            <xdr:cNvPr id="822274" name="Button 2" hidden="1">
              <a:extLst>
                <a:ext uri="{63B3BB69-23CF-44E3-9099-C40C66FF867C}">
                  <a14:compatExt spid="_x0000_s822274"/>
                </a:ext>
                <a:ext uri="{FF2B5EF4-FFF2-40B4-BE49-F238E27FC236}">
                  <a16:creationId xmlns:a16="http://schemas.microsoft.com/office/drawing/2014/main" id="{00000000-0008-0000-1D00-000002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182880</xdr:colOff>
          <xdr:row>0</xdr:row>
          <xdr:rowOff>350520</xdr:rowOff>
        </xdr:from>
        <xdr:to>
          <xdr:col>24</xdr:col>
          <xdr:colOff>259080</xdr:colOff>
          <xdr:row>2</xdr:row>
          <xdr:rowOff>182880</xdr:rowOff>
        </xdr:to>
        <xdr:sp macro="" textlink="">
          <xdr:nvSpPr>
            <xdr:cNvPr id="822275" name="Button 3" hidden="1">
              <a:extLst>
                <a:ext uri="{63B3BB69-23CF-44E3-9099-C40C66FF867C}">
                  <a14:compatExt spid="_x0000_s822275"/>
                </a:ext>
                <a:ext uri="{FF2B5EF4-FFF2-40B4-BE49-F238E27FC236}">
                  <a16:creationId xmlns:a16="http://schemas.microsoft.com/office/drawing/2014/main" id="{00000000-0008-0000-1D00-000003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182880</xdr:colOff>
          <xdr:row>5</xdr:row>
          <xdr:rowOff>38100</xdr:rowOff>
        </xdr:from>
        <xdr:to>
          <xdr:col>24</xdr:col>
          <xdr:colOff>259080</xdr:colOff>
          <xdr:row>6</xdr:row>
          <xdr:rowOff>7620</xdr:rowOff>
        </xdr:to>
        <xdr:sp macro="" textlink="">
          <xdr:nvSpPr>
            <xdr:cNvPr id="822276" name="Button 4" hidden="1">
              <a:extLst>
                <a:ext uri="{63B3BB69-23CF-44E3-9099-C40C66FF867C}">
                  <a14:compatExt spid="_x0000_s822276"/>
                </a:ext>
                <a:ext uri="{FF2B5EF4-FFF2-40B4-BE49-F238E27FC236}">
                  <a16:creationId xmlns:a16="http://schemas.microsoft.com/office/drawing/2014/main" id="{00000000-0008-0000-1D00-000004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20</xdr:col>
      <xdr:colOff>0</xdr:colOff>
      <xdr:row>5</xdr:row>
      <xdr:rowOff>0</xdr:rowOff>
    </xdr:from>
    <xdr:to>
      <xdr:col>24</xdr:col>
      <xdr:colOff>504825</xdr:colOff>
      <xdr:row>5</xdr:row>
      <xdr:rowOff>49530</xdr:rowOff>
    </xdr:to>
    <xdr:sp macro="" textlink="">
      <xdr:nvSpPr>
        <xdr:cNvPr id="2" name="Text Box 1082">
          <a:extLst>
            <a:ext uri="{FF2B5EF4-FFF2-40B4-BE49-F238E27FC236}">
              <a16:creationId xmlns:a16="http://schemas.microsoft.com/office/drawing/2014/main" id="{00000000-0008-0000-1E00-000002000000}"/>
            </a:ext>
          </a:extLst>
        </xdr:cNvPr>
        <xdr:cNvSpPr txBox="1">
          <a:spLocks noChangeArrowheads="1"/>
        </xdr:cNvSpPr>
      </xdr:nvSpPr>
      <xdr:spPr bwMode="auto">
        <a:xfrm>
          <a:off x="6880860" y="891540"/>
          <a:ext cx="1845945" cy="4953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xdr:twoCellAnchor editAs="absolute">
    <xdr:from>
      <xdr:col>20</xdr:col>
      <xdr:colOff>0</xdr:colOff>
      <xdr:row>5</xdr:row>
      <xdr:rowOff>0</xdr:rowOff>
    </xdr:from>
    <xdr:to>
      <xdr:col>24</xdr:col>
      <xdr:colOff>510601</xdr:colOff>
      <xdr:row>6</xdr:row>
      <xdr:rowOff>95250</xdr:rowOff>
    </xdr:to>
    <xdr:sp macro="" textlink="">
      <xdr:nvSpPr>
        <xdr:cNvPr id="3" name="Text Box 1082">
          <a:extLst>
            <a:ext uri="{FF2B5EF4-FFF2-40B4-BE49-F238E27FC236}">
              <a16:creationId xmlns:a16="http://schemas.microsoft.com/office/drawing/2014/main" id="{00000000-0008-0000-1E00-000003000000}"/>
            </a:ext>
          </a:extLst>
        </xdr:cNvPr>
        <xdr:cNvSpPr txBox="1">
          <a:spLocks noChangeArrowheads="1"/>
        </xdr:cNvSpPr>
      </xdr:nvSpPr>
      <xdr:spPr bwMode="auto">
        <a:xfrm>
          <a:off x="6880860" y="891540"/>
          <a:ext cx="1851721" cy="40767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20</xdr:col>
          <xdr:colOff>0</xdr:colOff>
          <xdr:row>0</xdr:row>
          <xdr:rowOff>175260</xdr:rowOff>
        </xdr:from>
        <xdr:to>
          <xdr:col>24</xdr:col>
          <xdr:colOff>335280</xdr:colOff>
          <xdr:row>2</xdr:row>
          <xdr:rowOff>0</xdr:rowOff>
        </xdr:to>
        <xdr:sp macro="" textlink="">
          <xdr:nvSpPr>
            <xdr:cNvPr id="823297" name="Button 1" hidden="1">
              <a:extLst>
                <a:ext uri="{63B3BB69-23CF-44E3-9099-C40C66FF867C}">
                  <a14:compatExt spid="_x0000_s823297"/>
                </a:ext>
                <a:ext uri="{FF2B5EF4-FFF2-40B4-BE49-F238E27FC236}">
                  <a16:creationId xmlns:a16="http://schemas.microsoft.com/office/drawing/2014/main" id="{00000000-0008-0000-1E00-00000190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6</xdr:row>
          <xdr:rowOff>30480</xdr:rowOff>
        </xdr:from>
        <xdr:to>
          <xdr:col>24</xdr:col>
          <xdr:colOff>335280</xdr:colOff>
          <xdr:row>7</xdr:row>
          <xdr:rowOff>38100</xdr:rowOff>
        </xdr:to>
        <xdr:sp macro="" textlink="">
          <xdr:nvSpPr>
            <xdr:cNvPr id="823298" name="Button 2" hidden="1">
              <a:extLst>
                <a:ext uri="{63B3BB69-23CF-44E3-9099-C40C66FF867C}">
                  <a14:compatExt spid="_x0000_s823298"/>
                </a:ext>
                <a:ext uri="{FF2B5EF4-FFF2-40B4-BE49-F238E27FC236}">
                  <a16:creationId xmlns:a16="http://schemas.microsoft.com/office/drawing/2014/main" id="{00000000-0008-0000-1E00-000002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xdr:row>
          <xdr:rowOff>22860</xdr:rowOff>
        </xdr:from>
        <xdr:to>
          <xdr:col>24</xdr:col>
          <xdr:colOff>335280</xdr:colOff>
          <xdr:row>4</xdr:row>
          <xdr:rowOff>60960</xdr:rowOff>
        </xdr:to>
        <xdr:sp macro="" textlink="">
          <xdr:nvSpPr>
            <xdr:cNvPr id="823299" name="Button 3" hidden="1">
              <a:extLst>
                <a:ext uri="{63B3BB69-23CF-44E3-9099-C40C66FF867C}">
                  <a14:compatExt spid="_x0000_s823299"/>
                </a:ext>
                <a:ext uri="{FF2B5EF4-FFF2-40B4-BE49-F238E27FC236}">
                  <a16:creationId xmlns:a16="http://schemas.microsoft.com/office/drawing/2014/main" id="{00000000-0008-0000-1E00-000003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7</xdr:row>
          <xdr:rowOff>60960</xdr:rowOff>
        </xdr:from>
        <xdr:to>
          <xdr:col>24</xdr:col>
          <xdr:colOff>335280</xdr:colOff>
          <xdr:row>8</xdr:row>
          <xdr:rowOff>68580</xdr:rowOff>
        </xdr:to>
        <xdr:sp macro="" textlink="">
          <xdr:nvSpPr>
            <xdr:cNvPr id="823300" name="Button 4" hidden="1">
              <a:extLst>
                <a:ext uri="{63B3BB69-23CF-44E3-9099-C40C66FF867C}">
                  <a14:compatExt spid="_x0000_s823300"/>
                </a:ext>
                <a:ext uri="{FF2B5EF4-FFF2-40B4-BE49-F238E27FC236}">
                  <a16:creationId xmlns:a16="http://schemas.microsoft.com/office/drawing/2014/main" id="{00000000-0008-0000-1E00-000004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12</xdr:col>
      <xdr:colOff>342900</xdr:colOff>
      <xdr:row>2</xdr:row>
      <xdr:rowOff>440055</xdr:rowOff>
    </xdr:from>
    <xdr:to>
      <xdr:col>15</xdr:col>
      <xdr:colOff>0</xdr:colOff>
      <xdr:row>2</xdr:row>
      <xdr:rowOff>763905</xdr:rowOff>
    </xdr:to>
    <xdr:sp macro="" textlink="">
      <xdr:nvSpPr>
        <xdr:cNvPr id="2" name="Text Box 1970">
          <a:extLst>
            <a:ext uri="{FF2B5EF4-FFF2-40B4-BE49-F238E27FC236}">
              <a16:creationId xmlns:a16="http://schemas.microsoft.com/office/drawing/2014/main" id="{00000000-0008-0000-1F00-000002000000}"/>
            </a:ext>
          </a:extLst>
        </xdr:cNvPr>
        <xdr:cNvSpPr txBox="1">
          <a:spLocks noChangeArrowheads="1"/>
        </xdr:cNvSpPr>
      </xdr:nvSpPr>
      <xdr:spPr bwMode="auto">
        <a:xfrm>
          <a:off x="7025640" y="83629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99060</xdr:colOff>
          <xdr:row>0</xdr:row>
          <xdr:rowOff>99060</xdr:rowOff>
        </xdr:from>
        <xdr:to>
          <xdr:col>15</xdr:col>
          <xdr:colOff>60960</xdr:colOff>
          <xdr:row>2</xdr:row>
          <xdr:rowOff>38100</xdr:rowOff>
        </xdr:to>
        <xdr:sp macro="" textlink="">
          <xdr:nvSpPr>
            <xdr:cNvPr id="837633" name="Button 1" hidden="1">
              <a:extLst>
                <a:ext uri="{63B3BB69-23CF-44E3-9099-C40C66FF867C}">
                  <a14:compatExt spid="_x0000_s837633"/>
                </a:ext>
                <a:ext uri="{FF2B5EF4-FFF2-40B4-BE49-F238E27FC236}">
                  <a16:creationId xmlns:a16="http://schemas.microsoft.com/office/drawing/2014/main" id="{00000000-0008-0000-1F00-000001C8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99060</xdr:colOff>
          <xdr:row>2</xdr:row>
          <xdr:rowOff>586740</xdr:rowOff>
        </xdr:from>
        <xdr:to>
          <xdr:col>15</xdr:col>
          <xdr:colOff>60960</xdr:colOff>
          <xdr:row>2</xdr:row>
          <xdr:rowOff>853440</xdr:rowOff>
        </xdr:to>
        <xdr:sp macro="" textlink="">
          <xdr:nvSpPr>
            <xdr:cNvPr id="837634" name="Button 2" hidden="1">
              <a:extLst>
                <a:ext uri="{63B3BB69-23CF-44E3-9099-C40C66FF867C}">
                  <a14:compatExt spid="_x0000_s837634"/>
                </a:ext>
                <a:ext uri="{FF2B5EF4-FFF2-40B4-BE49-F238E27FC236}">
                  <a16:creationId xmlns:a16="http://schemas.microsoft.com/office/drawing/2014/main" id="{00000000-0008-0000-1F00-000002C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99060</xdr:colOff>
          <xdr:row>2</xdr:row>
          <xdr:rowOff>60960</xdr:rowOff>
        </xdr:from>
        <xdr:to>
          <xdr:col>15</xdr:col>
          <xdr:colOff>60960</xdr:colOff>
          <xdr:row>2</xdr:row>
          <xdr:rowOff>320040</xdr:rowOff>
        </xdr:to>
        <xdr:sp macro="" textlink="">
          <xdr:nvSpPr>
            <xdr:cNvPr id="837635" name="Button 3" hidden="1">
              <a:extLst>
                <a:ext uri="{63B3BB69-23CF-44E3-9099-C40C66FF867C}">
                  <a14:compatExt spid="_x0000_s837635"/>
                </a:ext>
                <a:ext uri="{FF2B5EF4-FFF2-40B4-BE49-F238E27FC236}">
                  <a16:creationId xmlns:a16="http://schemas.microsoft.com/office/drawing/2014/main" id="{00000000-0008-0000-1F00-000003C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99060</xdr:colOff>
          <xdr:row>2</xdr:row>
          <xdr:rowOff>861060</xdr:rowOff>
        </xdr:from>
        <xdr:to>
          <xdr:col>15</xdr:col>
          <xdr:colOff>60960</xdr:colOff>
          <xdr:row>4</xdr:row>
          <xdr:rowOff>22860</xdr:rowOff>
        </xdr:to>
        <xdr:sp macro="" textlink="">
          <xdr:nvSpPr>
            <xdr:cNvPr id="837636" name="Button 4" hidden="1">
              <a:extLst>
                <a:ext uri="{63B3BB69-23CF-44E3-9099-C40C66FF867C}">
                  <a14:compatExt spid="_x0000_s837636"/>
                </a:ext>
                <a:ext uri="{FF2B5EF4-FFF2-40B4-BE49-F238E27FC236}">
                  <a16:creationId xmlns:a16="http://schemas.microsoft.com/office/drawing/2014/main" id="{00000000-0008-0000-1F00-000004C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4</xdr:col>
      <xdr:colOff>0</xdr:colOff>
      <xdr:row>1</xdr:row>
      <xdr:rowOff>571500</xdr:rowOff>
    </xdr:from>
    <xdr:to>
      <xdr:col>6</xdr:col>
      <xdr:colOff>247650</xdr:colOff>
      <xdr:row>2</xdr:row>
      <xdr:rowOff>9525</xdr:rowOff>
    </xdr:to>
    <xdr:sp macro="" textlink="">
      <xdr:nvSpPr>
        <xdr:cNvPr id="2" name="Text Box 1970">
          <a:extLst>
            <a:ext uri="{FF2B5EF4-FFF2-40B4-BE49-F238E27FC236}">
              <a16:creationId xmlns:a16="http://schemas.microsoft.com/office/drawing/2014/main" id="{00000000-0008-0000-2000-000002000000}"/>
            </a:ext>
          </a:extLst>
        </xdr:cNvPr>
        <xdr:cNvSpPr txBox="1">
          <a:spLocks noChangeArrowheads="1"/>
        </xdr:cNvSpPr>
      </xdr:nvSpPr>
      <xdr:spPr bwMode="auto">
        <a:xfrm>
          <a:off x="7077075" y="1104900"/>
          <a:ext cx="1428750"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3</xdr:col>
          <xdr:colOff>457200</xdr:colOff>
          <xdr:row>0</xdr:row>
          <xdr:rowOff>289560</xdr:rowOff>
        </xdr:from>
        <xdr:to>
          <xdr:col>6</xdr:col>
          <xdr:colOff>228600</xdr:colOff>
          <xdr:row>1</xdr:row>
          <xdr:rowOff>137160</xdr:rowOff>
        </xdr:to>
        <xdr:sp macro="" textlink="">
          <xdr:nvSpPr>
            <xdr:cNvPr id="861185" name="Button 1" hidden="1">
              <a:extLst>
                <a:ext uri="{63B3BB69-23CF-44E3-9099-C40C66FF867C}">
                  <a14:compatExt spid="_x0000_s861185"/>
                </a:ext>
                <a:ext uri="{FF2B5EF4-FFF2-40B4-BE49-F238E27FC236}">
                  <a16:creationId xmlns:a16="http://schemas.microsoft.com/office/drawing/2014/main" id="{00000000-0008-0000-2000-00000124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457200</xdr:colOff>
          <xdr:row>2</xdr:row>
          <xdr:rowOff>0</xdr:rowOff>
        </xdr:from>
        <xdr:to>
          <xdr:col>6</xdr:col>
          <xdr:colOff>228600</xdr:colOff>
          <xdr:row>3</xdr:row>
          <xdr:rowOff>160020</xdr:rowOff>
        </xdr:to>
        <xdr:sp macro="" textlink="">
          <xdr:nvSpPr>
            <xdr:cNvPr id="861186" name="Button 2" hidden="1">
              <a:extLst>
                <a:ext uri="{63B3BB69-23CF-44E3-9099-C40C66FF867C}">
                  <a14:compatExt spid="_x0000_s861186"/>
                </a:ext>
                <a:ext uri="{FF2B5EF4-FFF2-40B4-BE49-F238E27FC236}">
                  <a16:creationId xmlns:a16="http://schemas.microsoft.com/office/drawing/2014/main" id="{00000000-0008-0000-2000-0000022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457200</xdr:colOff>
          <xdr:row>1</xdr:row>
          <xdr:rowOff>160020</xdr:rowOff>
        </xdr:from>
        <xdr:to>
          <xdr:col>6</xdr:col>
          <xdr:colOff>228600</xdr:colOff>
          <xdr:row>1</xdr:row>
          <xdr:rowOff>441960</xdr:rowOff>
        </xdr:to>
        <xdr:sp macro="" textlink="">
          <xdr:nvSpPr>
            <xdr:cNvPr id="861187" name="Button 3" hidden="1">
              <a:extLst>
                <a:ext uri="{63B3BB69-23CF-44E3-9099-C40C66FF867C}">
                  <a14:compatExt spid="_x0000_s861187"/>
                </a:ext>
                <a:ext uri="{FF2B5EF4-FFF2-40B4-BE49-F238E27FC236}">
                  <a16:creationId xmlns:a16="http://schemas.microsoft.com/office/drawing/2014/main" id="{00000000-0008-0000-2000-0000032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457200</xdr:colOff>
          <xdr:row>3</xdr:row>
          <xdr:rowOff>182880</xdr:rowOff>
        </xdr:from>
        <xdr:to>
          <xdr:col>6</xdr:col>
          <xdr:colOff>228600</xdr:colOff>
          <xdr:row>4</xdr:row>
          <xdr:rowOff>350520</xdr:rowOff>
        </xdr:to>
        <xdr:sp macro="" textlink="">
          <xdr:nvSpPr>
            <xdr:cNvPr id="861188" name="Button 4" hidden="1">
              <a:extLst>
                <a:ext uri="{63B3BB69-23CF-44E3-9099-C40C66FF867C}">
                  <a14:compatExt spid="_x0000_s861188"/>
                </a:ext>
                <a:ext uri="{FF2B5EF4-FFF2-40B4-BE49-F238E27FC236}">
                  <a16:creationId xmlns:a16="http://schemas.microsoft.com/office/drawing/2014/main" id="{00000000-0008-0000-2000-0000042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editAs="absolute">
    <xdr:from>
      <xdr:col>7</xdr:col>
      <xdr:colOff>83342</xdr:colOff>
      <xdr:row>1</xdr:row>
      <xdr:rowOff>142872</xdr:rowOff>
    </xdr:from>
    <xdr:to>
      <xdr:col>7</xdr:col>
      <xdr:colOff>1512092</xdr:colOff>
      <xdr:row>1</xdr:row>
      <xdr:rowOff>466722</xdr:rowOff>
    </xdr:to>
    <xdr:sp macro="" textlink="">
      <xdr:nvSpPr>
        <xdr:cNvPr id="2" name="Text Box 1970">
          <a:extLst>
            <a:ext uri="{FF2B5EF4-FFF2-40B4-BE49-F238E27FC236}">
              <a16:creationId xmlns:a16="http://schemas.microsoft.com/office/drawing/2014/main" id="{00000000-0008-0000-2100-000002000000}"/>
            </a:ext>
          </a:extLst>
        </xdr:cNvPr>
        <xdr:cNvSpPr txBox="1">
          <a:spLocks noChangeArrowheads="1"/>
        </xdr:cNvSpPr>
      </xdr:nvSpPr>
      <xdr:spPr bwMode="auto">
        <a:xfrm>
          <a:off x="10822780" y="750091"/>
          <a:ext cx="1428750"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22860</xdr:colOff>
          <xdr:row>0</xdr:row>
          <xdr:rowOff>7620</xdr:rowOff>
        </xdr:from>
        <xdr:to>
          <xdr:col>7</xdr:col>
          <xdr:colOff>1203960</xdr:colOff>
          <xdr:row>0</xdr:row>
          <xdr:rowOff>289560</xdr:rowOff>
        </xdr:to>
        <xdr:sp macro="" textlink="">
          <xdr:nvSpPr>
            <xdr:cNvPr id="862209" name="Button 1" hidden="1">
              <a:extLst>
                <a:ext uri="{63B3BB69-23CF-44E3-9099-C40C66FF867C}">
                  <a14:compatExt spid="_x0000_s862209"/>
                </a:ext>
                <a:ext uri="{FF2B5EF4-FFF2-40B4-BE49-F238E27FC236}">
                  <a16:creationId xmlns:a16="http://schemas.microsoft.com/office/drawing/2014/main" id="{00000000-0008-0000-2100-00000128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1</xdr:row>
          <xdr:rowOff>373380</xdr:rowOff>
        </xdr:from>
        <xdr:to>
          <xdr:col>7</xdr:col>
          <xdr:colOff>1203960</xdr:colOff>
          <xdr:row>2</xdr:row>
          <xdr:rowOff>22860</xdr:rowOff>
        </xdr:to>
        <xdr:sp macro="" textlink="">
          <xdr:nvSpPr>
            <xdr:cNvPr id="862210" name="Button 2" hidden="1">
              <a:extLst>
                <a:ext uri="{63B3BB69-23CF-44E3-9099-C40C66FF867C}">
                  <a14:compatExt spid="_x0000_s862210"/>
                </a:ext>
                <a:ext uri="{FF2B5EF4-FFF2-40B4-BE49-F238E27FC236}">
                  <a16:creationId xmlns:a16="http://schemas.microsoft.com/office/drawing/2014/main" id="{00000000-0008-0000-2100-0000022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0</xdr:row>
          <xdr:rowOff>312420</xdr:rowOff>
        </xdr:from>
        <xdr:to>
          <xdr:col>7</xdr:col>
          <xdr:colOff>1203960</xdr:colOff>
          <xdr:row>1</xdr:row>
          <xdr:rowOff>106680</xdr:rowOff>
        </xdr:to>
        <xdr:sp macro="" textlink="">
          <xdr:nvSpPr>
            <xdr:cNvPr id="862211" name="Button 3" hidden="1">
              <a:extLst>
                <a:ext uri="{63B3BB69-23CF-44E3-9099-C40C66FF867C}">
                  <a14:compatExt spid="_x0000_s862211"/>
                </a:ext>
                <a:ext uri="{FF2B5EF4-FFF2-40B4-BE49-F238E27FC236}">
                  <a16:creationId xmlns:a16="http://schemas.microsoft.com/office/drawing/2014/main" id="{00000000-0008-0000-2100-0000032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2</xdr:row>
          <xdr:rowOff>30480</xdr:rowOff>
        </xdr:from>
        <xdr:to>
          <xdr:col>7</xdr:col>
          <xdr:colOff>1203960</xdr:colOff>
          <xdr:row>3</xdr:row>
          <xdr:rowOff>144780</xdr:rowOff>
        </xdr:to>
        <xdr:sp macro="" textlink="">
          <xdr:nvSpPr>
            <xdr:cNvPr id="862212" name="Button 4" hidden="1">
              <a:extLst>
                <a:ext uri="{63B3BB69-23CF-44E3-9099-C40C66FF867C}">
                  <a14:compatExt spid="_x0000_s862212"/>
                </a:ext>
                <a:ext uri="{FF2B5EF4-FFF2-40B4-BE49-F238E27FC236}">
                  <a16:creationId xmlns:a16="http://schemas.microsoft.com/office/drawing/2014/main" id="{00000000-0008-0000-2100-0000042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editAs="absolute">
    <xdr:from>
      <xdr:col>12</xdr:col>
      <xdr:colOff>318583</xdr:colOff>
      <xdr:row>3</xdr:row>
      <xdr:rowOff>97379</xdr:rowOff>
    </xdr:from>
    <xdr:to>
      <xdr:col>14</xdr:col>
      <xdr:colOff>566229</xdr:colOff>
      <xdr:row>5</xdr:row>
      <xdr:rowOff>105477</xdr:rowOff>
    </xdr:to>
    <xdr:sp macro="" textlink="">
      <xdr:nvSpPr>
        <xdr:cNvPr id="2" name="Text Box 6">
          <a:extLst>
            <a:ext uri="{FF2B5EF4-FFF2-40B4-BE49-F238E27FC236}">
              <a16:creationId xmlns:a16="http://schemas.microsoft.com/office/drawing/2014/main" id="{00000000-0008-0000-2200-000002000000}"/>
            </a:ext>
          </a:extLst>
        </xdr:cNvPr>
        <xdr:cNvSpPr txBox="1">
          <a:spLocks noChangeArrowheads="1"/>
        </xdr:cNvSpPr>
      </xdr:nvSpPr>
      <xdr:spPr bwMode="auto">
        <a:xfrm>
          <a:off x="10849423" y="1118459"/>
          <a:ext cx="1466846" cy="32051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289560</xdr:colOff>
          <xdr:row>2</xdr:row>
          <xdr:rowOff>114300</xdr:rowOff>
        </xdr:from>
        <xdr:to>
          <xdr:col>14</xdr:col>
          <xdr:colOff>365760</xdr:colOff>
          <xdr:row>2</xdr:row>
          <xdr:rowOff>365760</xdr:rowOff>
        </xdr:to>
        <xdr:sp macro="" textlink="">
          <xdr:nvSpPr>
            <xdr:cNvPr id="1009665" name="Button 1" hidden="1">
              <a:extLst>
                <a:ext uri="{63B3BB69-23CF-44E3-9099-C40C66FF867C}">
                  <a14:compatExt spid="_x0000_s1009665"/>
                </a:ext>
                <a:ext uri="{FF2B5EF4-FFF2-40B4-BE49-F238E27FC236}">
                  <a16:creationId xmlns:a16="http://schemas.microsoft.com/office/drawing/2014/main" id="{00000000-0008-0000-2200-00000168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289560</xdr:colOff>
          <xdr:row>5</xdr:row>
          <xdr:rowOff>68580</xdr:rowOff>
        </xdr:from>
        <xdr:to>
          <xdr:col>14</xdr:col>
          <xdr:colOff>365760</xdr:colOff>
          <xdr:row>6</xdr:row>
          <xdr:rowOff>160020</xdr:rowOff>
        </xdr:to>
        <xdr:sp macro="" textlink="">
          <xdr:nvSpPr>
            <xdr:cNvPr id="1009666" name="Button 2" hidden="1">
              <a:extLst>
                <a:ext uri="{63B3BB69-23CF-44E3-9099-C40C66FF867C}">
                  <a14:compatExt spid="_x0000_s1009666"/>
                </a:ext>
                <a:ext uri="{FF2B5EF4-FFF2-40B4-BE49-F238E27FC236}">
                  <a16:creationId xmlns:a16="http://schemas.microsoft.com/office/drawing/2014/main" id="{00000000-0008-0000-2200-0000026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289560</xdr:colOff>
          <xdr:row>2</xdr:row>
          <xdr:rowOff>381000</xdr:rowOff>
        </xdr:from>
        <xdr:to>
          <xdr:col>14</xdr:col>
          <xdr:colOff>365760</xdr:colOff>
          <xdr:row>3</xdr:row>
          <xdr:rowOff>68580</xdr:rowOff>
        </xdr:to>
        <xdr:sp macro="" textlink="">
          <xdr:nvSpPr>
            <xdr:cNvPr id="1009667" name="Button 3" hidden="1">
              <a:extLst>
                <a:ext uri="{63B3BB69-23CF-44E3-9099-C40C66FF867C}">
                  <a14:compatExt spid="_x0000_s1009667"/>
                </a:ext>
                <a:ext uri="{FF2B5EF4-FFF2-40B4-BE49-F238E27FC236}">
                  <a16:creationId xmlns:a16="http://schemas.microsoft.com/office/drawing/2014/main" id="{00000000-0008-0000-2200-0000036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289560</xdr:colOff>
          <xdr:row>6</xdr:row>
          <xdr:rowOff>182880</xdr:rowOff>
        </xdr:from>
        <xdr:to>
          <xdr:col>14</xdr:col>
          <xdr:colOff>365760</xdr:colOff>
          <xdr:row>7</xdr:row>
          <xdr:rowOff>60960</xdr:rowOff>
        </xdr:to>
        <xdr:sp macro="" textlink="">
          <xdr:nvSpPr>
            <xdr:cNvPr id="1009668" name="Button 4" hidden="1">
              <a:extLst>
                <a:ext uri="{63B3BB69-23CF-44E3-9099-C40C66FF867C}">
                  <a14:compatExt spid="_x0000_s1009668"/>
                </a:ext>
                <a:ext uri="{FF2B5EF4-FFF2-40B4-BE49-F238E27FC236}">
                  <a16:creationId xmlns:a16="http://schemas.microsoft.com/office/drawing/2014/main" id="{00000000-0008-0000-2200-0000046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220980</xdr:colOff>
          <xdr:row>2</xdr:row>
          <xdr:rowOff>83820</xdr:rowOff>
        </xdr:from>
        <xdr:to>
          <xdr:col>15</xdr:col>
          <xdr:colOff>160020</xdr:colOff>
          <xdr:row>4</xdr:row>
          <xdr:rowOff>99060</xdr:rowOff>
        </xdr:to>
        <xdr:sp macro="" textlink="">
          <xdr:nvSpPr>
            <xdr:cNvPr id="910337" name="Button 1" hidden="1">
              <a:extLst>
                <a:ext uri="{63B3BB69-23CF-44E3-9099-C40C66FF867C}">
                  <a14:compatExt spid="_x0000_s910337"/>
                </a:ext>
                <a:ext uri="{FF2B5EF4-FFF2-40B4-BE49-F238E27FC236}">
                  <a16:creationId xmlns:a16="http://schemas.microsoft.com/office/drawing/2014/main" id="{00000000-0008-0000-0200-000001E4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220980</xdr:colOff>
          <xdr:row>0</xdr:row>
          <xdr:rowOff>182880</xdr:rowOff>
        </xdr:from>
        <xdr:to>
          <xdr:col>15</xdr:col>
          <xdr:colOff>160020</xdr:colOff>
          <xdr:row>2</xdr:row>
          <xdr:rowOff>45720</xdr:rowOff>
        </xdr:to>
        <xdr:sp macro="" textlink="">
          <xdr:nvSpPr>
            <xdr:cNvPr id="910338" name="Button 2" hidden="1">
              <a:extLst>
                <a:ext uri="{63B3BB69-23CF-44E3-9099-C40C66FF867C}">
                  <a14:compatExt spid="_x0000_s910338"/>
                </a:ext>
                <a:ext uri="{FF2B5EF4-FFF2-40B4-BE49-F238E27FC236}">
                  <a16:creationId xmlns:a16="http://schemas.microsoft.com/office/drawing/2014/main" id="{00000000-0008-0000-0200-000002E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Go To a Document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8</xdr:row>
          <xdr:rowOff>38100</xdr:rowOff>
        </xdr:from>
        <xdr:to>
          <xdr:col>15</xdr:col>
          <xdr:colOff>152400</xdr:colOff>
          <xdr:row>11</xdr:row>
          <xdr:rowOff>22860</xdr:rowOff>
        </xdr:to>
        <xdr:sp macro="" textlink="">
          <xdr:nvSpPr>
            <xdr:cNvPr id="910339" name="Button 3" hidden="1">
              <a:extLst>
                <a:ext uri="{63B3BB69-23CF-44E3-9099-C40C66FF867C}">
                  <a14:compatExt spid="_x0000_s910339"/>
                </a:ext>
                <a:ext uri="{FF2B5EF4-FFF2-40B4-BE49-F238E27FC236}">
                  <a16:creationId xmlns:a16="http://schemas.microsoft.com/office/drawing/2014/main" id="{00000000-0008-0000-0200-000003E4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To EPWP Bill No. 1</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10</xdr:col>
      <xdr:colOff>171450</xdr:colOff>
      <xdr:row>4</xdr:row>
      <xdr:rowOff>0</xdr:rowOff>
    </xdr:from>
    <xdr:to>
      <xdr:col>13</xdr:col>
      <xdr:colOff>149379</xdr:colOff>
      <xdr:row>4</xdr:row>
      <xdr:rowOff>45824</xdr:rowOff>
    </xdr:to>
    <xdr:sp macro="" textlink="">
      <xdr:nvSpPr>
        <xdr:cNvPr id="2" name="Text Box 76833">
          <a:extLst>
            <a:ext uri="{FF2B5EF4-FFF2-40B4-BE49-F238E27FC236}">
              <a16:creationId xmlns:a16="http://schemas.microsoft.com/office/drawing/2014/main" id="{00000000-0008-0000-2300-000002000000}"/>
            </a:ext>
          </a:extLst>
        </xdr:cNvPr>
        <xdr:cNvSpPr txBox="1">
          <a:spLocks noChangeArrowheads="1"/>
        </xdr:cNvSpPr>
      </xdr:nvSpPr>
      <xdr:spPr bwMode="auto">
        <a:xfrm>
          <a:off x="7684770" y="899160"/>
          <a:ext cx="1806729" cy="45824"/>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647700</xdr:colOff>
          <xdr:row>2</xdr:row>
          <xdr:rowOff>121920</xdr:rowOff>
        </xdr:from>
        <xdr:to>
          <xdr:col>9</xdr:col>
          <xdr:colOff>2141220</xdr:colOff>
          <xdr:row>4</xdr:row>
          <xdr:rowOff>114300</xdr:rowOff>
        </xdr:to>
        <xdr:sp macro="" textlink="">
          <xdr:nvSpPr>
            <xdr:cNvPr id="959489" name="Button 1" hidden="1">
              <a:extLst>
                <a:ext uri="{63B3BB69-23CF-44E3-9099-C40C66FF867C}">
                  <a14:compatExt spid="_x0000_s959489"/>
                </a:ext>
                <a:ext uri="{FF2B5EF4-FFF2-40B4-BE49-F238E27FC236}">
                  <a16:creationId xmlns:a16="http://schemas.microsoft.com/office/drawing/2014/main" id="{00000000-0008-0000-2300-000001A4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647700</xdr:colOff>
          <xdr:row>4</xdr:row>
          <xdr:rowOff>746760</xdr:rowOff>
        </xdr:from>
        <xdr:to>
          <xdr:col>9</xdr:col>
          <xdr:colOff>2141220</xdr:colOff>
          <xdr:row>4</xdr:row>
          <xdr:rowOff>1104900</xdr:rowOff>
        </xdr:to>
        <xdr:sp macro="" textlink="">
          <xdr:nvSpPr>
            <xdr:cNvPr id="959490" name="Button 2" hidden="1">
              <a:extLst>
                <a:ext uri="{63B3BB69-23CF-44E3-9099-C40C66FF867C}">
                  <a14:compatExt spid="_x0000_s959490"/>
                </a:ext>
                <a:ext uri="{FF2B5EF4-FFF2-40B4-BE49-F238E27FC236}">
                  <a16:creationId xmlns:a16="http://schemas.microsoft.com/office/drawing/2014/main" id="{00000000-0008-0000-2300-000002A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647700</xdr:colOff>
          <xdr:row>4</xdr:row>
          <xdr:rowOff>160020</xdr:rowOff>
        </xdr:from>
        <xdr:to>
          <xdr:col>9</xdr:col>
          <xdr:colOff>2141220</xdr:colOff>
          <xdr:row>4</xdr:row>
          <xdr:rowOff>419100</xdr:rowOff>
        </xdr:to>
        <xdr:sp macro="" textlink="">
          <xdr:nvSpPr>
            <xdr:cNvPr id="959491" name="Button 3" hidden="1">
              <a:extLst>
                <a:ext uri="{63B3BB69-23CF-44E3-9099-C40C66FF867C}">
                  <a14:compatExt spid="_x0000_s959491"/>
                </a:ext>
                <a:ext uri="{FF2B5EF4-FFF2-40B4-BE49-F238E27FC236}">
                  <a16:creationId xmlns:a16="http://schemas.microsoft.com/office/drawing/2014/main" id="{00000000-0008-0000-2300-000003A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647700</xdr:colOff>
          <xdr:row>4</xdr:row>
          <xdr:rowOff>1112520</xdr:rowOff>
        </xdr:from>
        <xdr:to>
          <xdr:col>9</xdr:col>
          <xdr:colOff>2141220</xdr:colOff>
          <xdr:row>7</xdr:row>
          <xdr:rowOff>7620</xdr:rowOff>
        </xdr:to>
        <xdr:sp macro="" textlink="">
          <xdr:nvSpPr>
            <xdr:cNvPr id="959492" name="Button 4" hidden="1">
              <a:extLst>
                <a:ext uri="{63B3BB69-23CF-44E3-9099-C40C66FF867C}">
                  <a14:compatExt spid="_x0000_s959492"/>
                </a:ext>
                <a:ext uri="{FF2B5EF4-FFF2-40B4-BE49-F238E27FC236}">
                  <a16:creationId xmlns:a16="http://schemas.microsoft.com/office/drawing/2014/main" id="{00000000-0008-0000-2300-000004A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10</xdr:col>
      <xdr:colOff>333375</xdr:colOff>
      <xdr:row>3</xdr:row>
      <xdr:rowOff>190500</xdr:rowOff>
    </xdr:from>
    <xdr:to>
      <xdr:col>13</xdr:col>
      <xdr:colOff>304800</xdr:colOff>
      <xdr:row>5</xdr:row>
      <xdr:rowOff>209550</xdr:rowOff>
    </xdr:to>
    <xdr:sp macro="" textlink="">
      <xdr:nvSpPr>
        <xdr:cNvPr id="655418" name="Text Box 1082">
          <a:extLst>
            <a:ext uri="{FF2B5EF4-FFF2-40B4-BE49-F238E27FC236}">
              <a16:creationId xmlns:a16="http://schemas.microsoft.com/office/drawing/2014/main" id="{00000000-0008-0000-2500-00003A000A00}"/>
            </a:ext>
          </a:extLst>
        </xdr:cNvPr>
        <xdr:cNvSpPr txBox="1">
          <a:spLocks noChangeArrowheads="1"/>
        </xdr:cNvSpPr>
      </xdr:nvSpPr>
      <xdr:spPr bwMode="auto">
        <a:xfrm>
          <a:off x="7486650" y="790575"/>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251460</xdr:colOff>
          <xdr:row>0</xdr:row>
          <xdr:rowOff>68580</xdr:rowOff>
        </xdr:from>
        <xdr:to>
          <xdr:col>13</xdr:col>
          <xdr:colOff>152400</xdr:colOff>
          <xdr:row>2</xdr:row>
          <xdr:rowOff>22860</xdr:rowOff>
        </xdr:to>
        <xdr:sp macro="" textlink="">
          <xdr:nvSpPr>
            <xdr:cNvPr id="655415" name="Button 1079" hidden="1">
              <a:extLst>
                <a:ext uri="{63B3BB69-23CF-44E3-9099-C40C66FF867C}">
                  <a14:compatExt spid="_x0000_s655415"/>
                </a:ext>
                <a:ext uri="{FF2B5EF4-FFF2-40B4-BE49-F238E27FC236}">
                  <a16:creationId xmlns:a16="http://schemas.microsoft.com/office/drawing/2014/main" id="{00000000-0008-0000-2500-00003700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5</xdr:row>
          <xdr:rowOff>144780</xdr:rowOff>
        </xdr:from>
        <xdr:to>
          <xdr:col>13</xdr:col>
          <xdr:colOff>152400</xdr:colOff>
          <xdr:row>6</xdr:row>
          <xdr:rowOff>83820</xdr:rowOff>
        </xdr:to>
        <xdr:sp macro="" textlink="">
          <xdr:nvSpPr>
            <xdr:cNvPr id="655416" name="Button 1080" hidden="1">
              <a:extLst>
                <a:ext uri="{63B3BB69-23CF-44E3-9099-C40C66FF867C}">
                  <a14:compatExt spid="_x0000_s655416"/>
                </a:ext>
                <a:ext uri="{FF2B5EF4-FFF2-40B4-BE49-F238E27FC236}">
                  <a16:creationId xmlns:a16="http://schemas.microsoft.com/office/drawing/2014/main" id="{00000000-0008-0000-2500-0000380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2</xdr:row>
          <xdr:rowOff>38100</xdr:rowOff>
        </xdr:from>
        <xdr:to>
          <xdr:col>13</xdr:col>
          <xdr:colOff>152400</xdr:colOff>
          <xdr:row>3</xdr:row>
          <xdr:rowOff>137160</xdr:rowOff>
        </xdr:to>
        <xdr:sp macro="" textlink="">
          <xdr:nvSpPr>
            <xdr:cNvPr id="655417" name="Button 1081" hidden="1">
              <a:extLst>
                <a:ext uri="{63B3BB69-23CF-44E3-9099-C40C66FF867C}">
                  <a14:compatExt spid="_x0000_s655417"/>
                </a:ext>
                <a:ext uri="{FF2B5EF4-FFF2-40B4-BE49-F238E27FC236}">
                  <a16:creationId xmlns:a16="http://schemas.microsoft.com/office/drawing/2014/main" id="{00000000-0008-0000-2500-0000390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251460</xdr:colOff>
          <xdr:row>6</xdr:row>
          <xdr:rowOff>114300</xdr:rowOff>
        </xdr:from>
        <xdr:to>
          <xdr:col>13</xdr:col>
          <xdr:colOff>152400</xdr:colOff>
          <xdr:row>6</xdr:row>
          <xdr:rowOff>373380</xdr:rowOff>
        </xdr:to>
        <xdr:sp macro="" textlink="">
          <xdr:nvSpPr>
            <xdr:cNvPr id="680154" name="Button 2266" hidden="1">
              <a:extLst>
                <a:ext uri="{63B3BB69-23CF-44E3-9099-C40C66FF867C}">
                  <a14:compatExt spid="_x0000_s680154"/>
                </a:ext>
                <a:ext uri="{FF2B5EF4-FFF2-40B4-BE49-F238E27FC236}">
                  <a16:creationId xmlns:a16="http://schemas.microsoft.com/office/drawing/2014/main" id="{00000000-0008-0000-2500-0000DA6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13</xdr:col>
      <xdr:colOff>53482</xdr:colOff>
      <xdr:row>4</xdr:row>
      <xdr:rowOff>305180</xdr:rowOff>
    </xdr:from>
    <xdr:to>
      <xdr:col>15</xdr:col>
      <xdr:colOff>488157</xdr:colOff>
      <xdr:row>5</xdr:row>
      <xdr:rowOff>52711</xdr:rowOff>
    </xdr:to>
    <xdr:sp macro="" textlink="">
      <xdr:nvSpPr>
        <xdr:cNvPr id="6" name="Text Box 3339">
          <a:extLst>
            <a:ext uri="{FF2B5EF4-FFF2-40B4-BE49-F238E27FC236}">
              <a16:creationId xmlns:a16="http://schemas.microsoft.com/office/drawing/2014/main" id="{00000000-0008-0000-2600-000006000000}"/>
            </a:ext>
          </a:extLst>
        </xdr:cNvPr>
        <xdr:cNvSpPr txBox="1">
          <a:spLocks noChangeArrowheads="1"/>
        </xdr:cNvSpPr>
      </xdr:nvSpPr>
      <xdr:spPr bwMode="auto">
        <a:xfrm>
          <a:off x="11155399" y="1046013"/>
          <a:ext cx="1662341" cy="41428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30480</xdr:colOff>
          <xdr:row>1</xdr:row>
          <xdr:rowOff>114300</xdr:rowOff>
        </xdr:from>
        <xdr:to>
          <xdr:col>15</xdr:col>
          <xdr:colOff>426720</xdr:colOff>
          <xdr:row>3</xdr:row>
          <xdr:rowOff>76200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0000000-0008-0000-2600-00000188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30480</xdr:colOff>
          <xdr:row>5</xdr:row>
          <xdr:rowOff>38100</xdr:rowOff>
        </xdr:from>
        <xdr:to>
          <xdr:col>15</xdr:col>
          <xdr:colOff>426720</xdr:colOff>
          <xdr:row>6</xdr:row>
          <xdr:rowOff>144780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00000000-0008-0000-2600-0000028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30480</xdr:colOff>
          <xdr:row>3</xdr:row>
          <xdr:rowOff>106680</xdr:rowOff>
        </xdr:from>
        <xdr:to>
          <xdr:col>15</xdr:col>
          <xdr:colOff>426720</xdr:colOff>
          <xdr:row>4</xdr:row>
          <xdr:rowOff>213360</xdr:rowOff>
        </xdr:to>
        <xdr:sp macro="" textlink="">
          <xdr:nvSpPr>
            <xdr:cNvPr id="690179" name="Button 3" hidden="1">
              <a:extLst>
                <a:ext uri="{63B3BB69-23CF-44E3-9099-C40C66FF867C}">
                  <a14:compatExt spid="_x0000_s690179"/>
                </a:ext>
                <a:ext uri="{FF2B5EF4-FFF2-40B4-BE49-F238E27FC236}">
                  <a16:creationId xmlns:a16="http://schemas.microsoft.com/office/drawing/2014/main" id="{00000000-0008-0000-2600-0000038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30480</xdr:colOff>
          <xdr:row>7</xdr:row>
          <xdr:rowOff>22860</xdr:rowOff>
        </xdr:from>
        <xdr:to>
          <xdr:col>15</xdr:col>
          <xdr:colOff>426720</xdr:colOff>
          <xdr:row>7</xdr:row>
          <xdr:rowOff>289560</xdr:rowOff>
        </xdr:to>
        <xdr:sp macro="" textlink="">
          <xdr:nvSpPr>
            <xdr:cNvPr id="690180" name="Button 4" hidden="1">
              <a:extLst>
                <a:ext uri="{63B3BB69-23CF-44E3-9099-C40C66FF867C}">
                  <a14:compatExt spid="_x0000_s690180"/>
                </a:ext>
                <a:ext uri="{FF2B5EF4-FFF2-40B4-BE49-F238E27FC236}">
                  <a16:creationId xmlns:a16="http://schemas.microsoft.com/office/drawing/2014/main" id="{00000000-0008-0000-2600-0000048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12</xdr:col>
      <xdr:colOff>9526</xdr:colOff>
      <xdr:row>2</xdr:row>
      <xdr:rowOff>78105</xdr:rowOff>
    </xdr:from>
    <xdr:to>
      <xdr:col>14</xdr:col>
      <xdr:colOff>462916</xdr:colOff>
      <xdr:row>2</xdr:row>
      <xdr:rowOff>487680</xdr:rowOff>
    </xdr:to>
    <xdr:sp macro="" textlink="">
      <xdr:nvSpPr>
        <xdr:cNvPr id="23658" name="Text Box 106">
          <a:extLst>
            <a:ext uri="{FF2B5EF4-FFF2-40B4-BE49-F238E27FC236}">
              <a16:creationId xmlns:a16="http://schemas.microsoft.com/office/drawing/2014/main" id="{00000000-0008-0000-2700-00006A5C0000}"/>
            </a:ext>
          </a:extLst>
        </xdr:cNvPr>
        <xdr:cNvSpPr txBox="1">
          <a:spLocks noChangeArrowheads="1"/>
        </xdr:cNvSpPr>
      </xdr:nvSpPr>
      <xdr:spPr bwMode="auto">
        <a:xfrm>
          <a:off x="7934326" y="878205"/>
          <a:ext cx="170307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0</xdr:colOff>
          <xdr:row>0</xdr:row>
          <xdr:rowOff>137160</xdr:rowOff>
        </xdr:from>
        <xdr:to>
          <xdr:col>14</xdr:col>
          <xdr:colOff>213360</xdr:colOff>
          <xdr:row>0</xdr:row>
          <xdr:rowOff>419100</xdr:rowOff>
        </xdr:to>
        <xdr:sp macro="" textlink="">
          <xdr:nvSpPr>
            <xdr:cNvPr id="23655" name="Button 103" hidden="1">
              <a:extLst>
                <a:ext uri="{63B3BB69-23CF-44E3-9099-C40C66FF867C}">
                  <a14:compatExt spid="_x0000_s23655"/>
                </a:ext>
                <a:ext uri="{FF2B5EF4-FFF2-40B4-BE49-F238E27FC236}">
                  <a16:creationId xmlns:a16="http://schemas.microsoft.com/office/drawing/2014/main" id="{00000000-0008-0000-2700-0000675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2</xdr:row>
          <xdr:rowOff>365760</xdr:rowOff>
        </xdr:from>
        <xdr:to>
          <xdr:col>14</xdr:col>
          <xdr:colOff>213360</xdr:colOff>
          <xdr:row>2</xdr:row>
          <xdr:rowOff>647700</xdr:rowOff>
        </xdr:to>
        <xdr:sp macro="" textlink="">
          <xdr:nvSpPr>
            <xdr:cNvPr id="23656" name="Button 104" hidden="1">
              <a:extLst>
                <a:ext uri="{63B3BB69-23CF-44E3-9099-C40C66FF867C}">
                  <a14:compatExt spid="_x0000_s23656"/>
                </a:ext>
                <a:ext uri="{FF2B5EF4-FFF2-40B4-BE49-F238E27FC236}">
                  <a16:creationId xmlns:a16="http://schemas.microsoft.com/office/drawing/2014/main" id="{00000000-0008-0000-2700-000068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0</xdr:row>
          <xdr:rowOff>441960</xdr:rowOff>
        </xdr:from>
        <xdr:to>
          <xdr:col>14</xdr:col>
          <xdr:colOff>213360</xdr:colOff>
          <xdr:row>2</xdr:row>
          <xdr:rowOff>68580</xdr:rowOff>
        </xdr:to>
        <xdr:sp macro="" textlink="">
          <xdr:nvSpPr>
            <xdr:cNvPr id="23657" name="Button 105" hidden="1">
              <a:extLst>
                <a:ext uri="{63B3BB69-23CF-44E3-9099-C40C66FF867C}">
                  <a14:compatExt spid="_x0000_s23657"/>
                </a:ext>
                <a:ext uri="{FF2B5EF4-FFF2-40B4-BE49-F238E27FC236}">
                  <a16:creationId xmlns:a16="http://schemas.microsoft.com/office/drawing/2014/main" id="{00000000-0008-0000-2700-000069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2</xdr:row>
          <xdr:rowOff>670560</xdr:rowOff>
        </xdr:from>
        <xdr:to>
          <xdr:col>14</xdr:col>
          <xdr:colOff>213360</xdr:colOff>
          <xdr:row>3</xdr:row>
          <xdr:rowOff>106680</xdr:rowOff>
        </xdr:to>
        <xdr:sp macro="" textlink="">
          <xdr:nvSpPr>
            <xdr:cNvPr id="23907" name="Button 355" hidden="1">
              <a:extLst>
                <a:ext uri="{63B3BB69-23CF-44E3-9099-C40C66FF867C}">
                  <a14:compatExt spid="_x0000_s23907"/>
                </a:ext>
                <a:ext uri="{FF2B5EF4-FFF2-40B4-BE49-F238E27FC236}">
                  <a16:creationId xmlns:a16="http://schemas.microsoft.com/office/drawing/2014/main" id="{00000000-0008-0000-2700-0000635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editAs="absolute">
    <xdr:from>
      <xdr:col>12</xdr:col>
      <xdr:colOff>316230</xdr:colOff>
      <xdr:row>2</xdr:row>
      <xdr:rowOff>321945</xdr:rowOff>
    </xdr:from>
    <xdr:to>
      <xdr:col>15</xdr:col>
      <xdr:colOff>287655</xdr:colOff>
      <xdr:row>2</xdr:row>
      <xdr:rowOff>731520</xdr:rowOff>
    </xdr:to>
    <xdr:sp macro="" textlink="">
      <xdr:nvSpPr>
        <xdr:cNvPr id="3" name="Text Box 106">
          <a:extLst>
            <a:ext uri="{FF2B5EF4-FFF2-40B4-BE49-F238E27FC236}">
              <a16:creationId xmlns:a16="http://schemas.microsoft.com/office/drawing/2014/main" id="{00000000-0008-0000-2800-000003000000}"/>
            </a:ext>
          </a:extLst>
        </xdr:cNvPr>
        <xdr:cNvSpPr txBox="1">
          <a:spLocks noChangeArrowheads="1"/>
        </xdr:cNvSpPr>
      </xdr:nvSpPr>
      <xdr:spPr bwMode="auto">
        <a:xfrm>
          <a:off x="8012430" y="1007745"/>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190500</xdr:colOff>
          <xdr:row>0</xdr:row>
          <xdr:rowOff>259080</xdr:rowOff>
        </xdr:from>
        <xdr:to>
          <xdr:col>15</xdr:col>
          <xdr:colOff>99060</xdr:colOff>
          <xdr:row>1</xdr:row>
          <xdr:rowOff>60960</xdr:rowOff>
        </xdr:to>
        <xdr:sp macro="" textlink="">
          <xdr:nvSpPr>
            <xdr:cNvPr id="677889" name="Button 1" hidden="1">
              <a:extLst>
                <a:ext uri="{63B3BB69-23CF-44E3-9099-C40C66FF867C}">
                  <a14:compatExt spid="_x0000_s677889"/>
                </a:ext>
                <a:ext uri="{FF2B5EF4-FFF2-40B4-BE49-F238E27FC236}">
                  <a16:creationId xmlns:a16="http://schemas.microsoft.com/office/drawing/2014/main" id="{00000000-0008-0000-2800-000001580A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190500</xdr:colOff>
          <xdr:row>2</xdr:row>
          <xdr:rowOff>518160</xdr:rowOff>
        </xdr:from>
        <xdr:to>
          <xdr:col>15</xdr:col>
          <xdr:colOff>99060</xdr:colOff>
          <xdr:row>2</xdr:row>
          <xdr:rowOff>784860</xdr:rowOff>
        </xdr:to>
        <xdr:sp macro="" textlink="">
          <xdr:nvSpPr>
            <xdr:cNvPr id="677890" name="Button 2" hidden="1">
              <a:extLst>
                <a:ext uri="{63B3BB69-23CF-44E3-9099-C40C66FF867C}">
                  <a14:compatExt spid="_x0000_s677890"/>
                </a:ext>
                <a:ext uri="{FF2B5EF4-FFF2-40B4-BE49-F238E27FC236}">
                  <a16:creationId xmlns:a16="http://schemas.microsoft.com/office/drawing/2014/main" id="{00000000-0008-0000-2800-0000025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190500</xdr:colOff>
          <xdr:row>1</xdr:row>
          <xdr:rowOff>68580</xdr:rowOff>
        </xdr:from>
        <xdr:to>
          <xdr:col>15</xdr:col>
          <xdr:colOff>99060</xdr:colOff>
          <xdr:row>2</xdr:row>
          <xdr:rowOff>251460</xdr:rowOff>
        </xdr:to>
        <xdr:sp macro="" textlink="">
          <xdr:nvSpPr>
            <xdr:cNvPr id="677891" name="Button 3" hidden="1">
              <a:extLst>
                <a:ext uri="{63B3BB69-23CF-44E3-9099-C40C66FF867C}">
                  <a14:compatExt spid="_x0000_s677891"/>
                </a:ext>
                <a:ext uri="{FF2B5EF4-FFF2-40B4-BE49-F238E27FC236}">
                  <a16:creationId xmlns:a16="http://schemas.microsoft.com/office/drawing/2014/main" id="{00000000-0008-0000-2800-0000035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190500</xdr:colOff>
          <xdr:row>2</xdr:row>
          <xdr:rowOff>822960</xdr:rowOff>
        </xdr:from>
        <xdr:to>
          <xdr:col>15</xdr:col>
          <xdr:colOff>99060</xdr:colOff>
          <xdr:row>3</xdr:row>
          <xdr:rowOff>251460</xdr:rowOff>
        </xdr:to>
        <xdr:sp macro="" textlink="">
          <xdr:nvSpPr>
            <xdr:cNvPr id="677984" name="Button 96" hidden="1">
              <a:extLst>
                <a:ext uri="{63B3BB69-23CF-44E3-9099-C40C66FF867C}">
                  <a14:compatExt spid="_x0000_s677984"/>
                </a:ext>
                <a:ext uri="{FF2B5EF4-FFF2-40B4-BE49-F238E27FC236}">
                  <a16:creationId xmlns:a16="http://schemas.microsoft.com/office/drawing/2014/main" id="{00000000-0008-0000-2800-0000605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editAs="absolute">
    <xdr:from>
      <xdr:col>11</xdr:col>
      <xdr:colOff>95250</xdr:colOff>
      <xdr:row>1</xdr:row>
      <xdr:rowOff>190500</xdr:rowOff>
    </xdr:from>
    <xdr:to>
      <xdr:col>14</xdr:col>
      <xdr:colOff>390525</xdr:colOff>
      <xdr:row>1</xdr:row>
      <xdr:rowOff>600075</xdr:rowOff>
    </xdr:to>
    <xdr:sp macro="" textlink="">
      <xdr:nvSpPr>
        <xdr:cNvPr id="24626" name="Text Box 50">
          <a:extLst>
            <a:ext uri="{FF2B5EF4-FFF2-40B4-BE49-F238E27FC236}">
              <a16:creationId xmlns:a16="http://schemas.microsoft.com/office/drawing/2014/main" id="{00000000-0008-0000-2900-000032600000}"/>
            </a:ext>
          </a:extLst>
        </xdr:cNvPr>
        <xdr:cNvSpPr txBox="1">
          <a:spLocks noChangeArrowheads="1"/>
        </xdr:cNvSpPr>
      </xdr:nvSpPr>
      <xdr:spPr bwMode="auto">
        <a:xfrm>
          <a:off x="7134225" y="914400"/>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106680</xdr:colOff>
          <xdr:row>0</xdr:row>
          <xdr:rowOff>99060</xdr:rowOff>
        </xdr:from>
        <xdr:to>
          <xdr:col>14</xdr:col>
          <xdr:colOff>274320</xdr:colOff>
          <xdr:row>0</xdr:row>
          <xdr:rowOff>350520</xdr:rowOff>
        </xdr:to>
        <xdr:sp macro="" textlink="">
          <xdr:nvSpPr>
            <xdr:cNvPr id="24623" name="Button 47" hidden="1">
              <a:extLst>
                <a:ext uri="{63B3BB69-23CF-44E3-9099-C40C66FF867C}">
                  <a14:compatExt spid="_x0000_s24623"/>
                </a:ext>
                <a:ext uri="{FF2B5EF4-FFF2-40B4-BE49-F238E27FC236}">
                  <a16:creationId xmlns:a16="http://schemas.microsoft.com/office/drawing/2014/main" id="{00000000-0008-0000-2900-00002F6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106680</xdr:colOff>
          <xdr:row>1</xdr:row>
          <xdr:rowOff>480060</xdr:rowOff>
        </xdr:from>
        <xdr:to>
          <xdr:col>14</xdr:col>
          <xdr:colOff>274320</xdr:colOff>
          <xdr:row>2</xdr:row>
          <xdr:rowOff>38100</xdr:rowOff>
        </xdr:to>
        <xdr:sp macro="" textlink="">
          <xdr:nvSpPr>
            <xdr:cNvPr id="24624" name="Button 48" hidden="1">
              <a:extLst>
                <a:ext uri="{63B3BB69-23CF-44E3-9099-C40C66FF867C}">
                  <a14:compatExt spid="_x0000_s24624"/>
                </a:ext>
                <a:ext uri="{FF2B5EF4-FFF2-40B4-BE49-F238E27FC236}">
                  <a16:creationId xmlns:a16="http://schemas.microsoft.com/office/drawing/2014/main" id="{00000000-0008-0000-2900-00003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106680</xdr:colOff>
          <xdr:row>0</xdr:row>
          <xdr:rowOff>365760</xdr:rowOff>
        </xdr:from>
        <xdr:to>
          <xdr:col>14</xdr:col>
          <xdr:colOff>274320</xdr:colOff>
          <xdr:row>1</xdr:row>
          <xdr:rowOff>137160</xdr:rowOff>
        </xdr:to>
        <xdr:sp macro="" textlink="">
          <xdr:nvSpPr>
            <xdr:cNvPr id="24625" name="Button 49" hidden="1">
              <a:extLst>
                <a:ext uri="{63B3BB69-23CF-44E3-9099-C40C66FF867C}">
                  <a14:compatExt spid="_x0000_s24625"/>
                </a:ext>
                <a:ext uri="{FF2B5EF4-FFF2-40B4-BE49-F238E27FC236}">
                  <a16:creationId xmlns:a16="http://schemas.microsoft.com/office/drawing/2014/main" id="{00000000-0008-0000-2900-00003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106680</xdr:colOff>
          <xdr:row>2</xdr:row>
          <xdr:rowOff>45720</xdr:rowOff>
        </xdr:from>
        <xdr:to>
          <xdr:col>14</xdr:col>
          <xdr:colOff>274320</xdr:colOff>
          <xdr:row>4</xdr:row>
          <xdr:rowOff>22860</xdr:rowOff>
        </xdr:to>
        <xdr:sp macro="" textlink="">
          <xdr:nvSpPr>
            <xdr:cNvPr id="24751" name="Button 175" hidden="1">
              <a:extLst>
                <a:ext uri="{63B3BB69-23CF-44E3-9099-C40C66FF867C}">
                  <a14:compatExt spid="_x0000_s24751"/>
                </a:ext>
                <a:ext uri="{FF2B5EF4-FFF2-40B4-BE49-F238E27FC236}">
                  <a16:creationId xmlns:a16="http://schemas.microsoft.com/office/drawing/2014/main" id="{00000000-0008-0000-2900-0000A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10</xdr:col>
      <xdr:colOff>361951</xdr:colOff>
      <xdr:row>5</xdr:row>
      <xdr:rowOff>19050</xdr:rowOff>
    </xdr:from>
    <xdr:to>
      <xdr:col>13</xdr:col>
      <xdr:colOff>133351</xdr:colOff>
      <xdr:row>7</xdr:row>
      <xdr:rowOff>0</xdr:rowOff>
    </xdr:to>
    <xdr:sp macro="" textlink="">
      <xdr:nvSpPr>
        <xdr:cNvPr id="60423" name="Text Box 7">
          <a:extLst>
            <a:ext uri="{FF2B5EF4-FFF2-40B4-BE49-F238E27FC236}">
              <a16:creationId xmlns:a16="http://schemas.microsoft.com/office/drawing/2014/main" id="{00000000-0008-0000-2A00-000007EC0000}"/>
            </a:ext>
          </a:extLst>
        </xdr:cNvPr>
        <xdr:cNvSpPr txBox="1">
          <a:spLocks noChangeArrowheads="1"/>
        </xdr:cNvSpPr>
      </xdr:nvSpPr>
      <xdr:spPr bwMode="auto">
        <a:xfrm>
          <a:off x="6400801" y="914400"/>
          <a:ext cx="160020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266700</xdr:colOff>
          <xdr:row>1</xdr:row>
          <xdr:rowOff>45720</xdr:rowOff>
        </xdr:from>
        <xdr:to>
          <xdr:col>12</xdr:col>
          <xdr:colOff>480060</xdr:colOff>
          <xdr:row>2</xdr:row>
          <xdr:rowOff>175260</xdr:rowOff>
        </xdr:to>
        <xdr:sp macro="" textlink="">
          <xdr:nvSpPr>
            <xdr:cNvPr id="60420" name="Button 4" hidden="1">
              <a:extLst>
                <a:ext uri="{63B3BB69-23CF-44E3-9099-C40C66FF867C}">
                  <a14:compatExt spid="_x0000_s60420"/>
                </a:ext>
                <a:ext uri="{FF2B5EF4-FFF2-40B4-BE49-F238E27FC236}">
                  <a16:creationId xmlns:a16="http://schemas.microsoft.com/office/drawing/2014/main" id="{00000000-0008-0000-2A00-000004E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6</xdr:row>
          <xdr:rowOff>68580</xdr:rowOff>
        </xdr:from>
        <xdr:to>
          <xdr:col>12</xdr:col>
          <xdr:colOff>480060</xdr:colOff>
          <xdr:row>7</xdr:row>
          <xdr:rowOff>198120</xdr:rowOff>
        </xdr:to>
        <xdr:sp macro="" textlink="">
          <xdr:nvSpPr>
            <xdr:cNvPr id="60421" name="Button 5" hidden="1">
              <a:extLst>
                <a:ext uri="{63B3BB69-23CF-44E3-9099-C40C66FF867C}">
                  <a14:compatExt spid="_x0000_s60421"/>
                </a:ext>
                <a:ext uri="{FF2B5EF4-FFF2-40B4-BE49-F238E27FC236}">
                  <a16:creationId xmlns:a16="http://schemas.microsoft.com/office/drawing/2014/main" id="{00000000-0008-0000-2A00-000005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3</xdr:row>
          <xdr:rowOff>7620</xdr:rowOff>
        </xdr:from>
        <xdr:to>
          <xdr:col>12</xdr:col>
          <xdr:colOff>480060</xdr:colOff>
          <xdr:row>5</xdr:row>
          <xdr:rowOff>7620</xdr:rowOff>
        </xdr:to>
        <xdr:sp macro="" textlink="">
          <xdr:nvSpPr>
            <xdr:cNvPr id="60422" name="Button 6" hidden="1">
              <a:extLst>
                <a:ext uri="{63B3BB69-23CF-44E3-9099-C40C66FF867C}">
                  <a14:compatExt spid="_x0000_s60422"/>
                </a:ext>
                <a:ext uri="{FF2B5EF4-FFF2-40B4-BE49-F238E27FC236}">
                  <a16:creationId xmlns:a16="http://schemas.microsoft.com/office/drawing/2014/main" id="{00000000-0008-0000-2A00-000006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7</xdr:row>
          <xdr:rowOff>228600</xdr:rowOff>
        </xdr:from>
        <xdr:to>
          <xdr:col>12</xdr:col>
          <xdr:colOff>480060</xdr:colOff>
          <xdr:row>9</xdr:row>
          <xdr:rowOff>22860</xdr:rowOff>
        </xdr:to>
        <xdr:sp macro="" textlink="">
          <xdr:nvSpPr>
            <xdr:cNvPr id="60548" name="Button 132" hidden="1">
              <a:extLst>
                <a:ext uri="{63B3BB69-23CF-44E3-9099-C40C66FF867C}">
                  <a14:compatExt spid="_x0000_s60548"/>
                </a:ext>
                <a:ext uri="{FF2B5EF4-FFF2-40B4-BE49-F238E27FC236}">
                  <a16:creationId xmlns:a16="http://schemas.microsoft.com/office/drawing/2014/main" id="{00000000-0008-0000-2A00-000084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3</xdr:col>
      <xdr:colOff>476250</xdr:colOff>
      <xdr:row>23</xdr:row>
      <xdr:rowOff>247650</xdr:rowOff>
    </xdr:from>
    <xdr:to>
      <xdr:col>7</xdr:col>
      <xdr:colOff>57150</xdr:colOff>
      <xdr:row>23</xdr:row>
      <xdr:rowOff>581025</xdr:rowOff>
    </xdr:to>
    <xdr:sp macro="" textlink="">
      <xdr:nvSpPr>
        <xdr:cNvPr id="61444" name="Text Box 4">
          <a:extLst>
            <a:ext uri="{FF2B5EF4-FFF2-40B4-BE49-F238E27FC236}">
              <a16:creationId xmlns:a16="http://schemas.microsoft.com/office/drawing/2014/main" id="{00000000-0008-0000-2B00-000004F00000}"/>
            </a:ext>
          </a:extLst>
        </xdr:cNvPr>
        <xdr:cNvSpPr txBox="1">
          <a:spLocks noChangeArrowheads="1"/>
        </xdr:cNvSpPr>
      </xdr:nvSpPr>
      <xdr:spPr bwMode="auto">
        <a:xfrm>
          <a:off x="1895475" y="581977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oneCell">
    <xdr:from>
      <xdr:col>3</xdr:col>
      <xdr:colOff>485775</xdr:colOff>
      <xdr:row>24</xdr:row>
      <xdr:rowOff>247650</xdr:rowOff>
    </xdr:from>
    <xdr:to>
      <xdr:col>7</xdr:col>
      <xdr:colOff>66675</xdr:colOff>
      <xdr:row>24</xdr:row>
      <xdr:rowOff>581025</xdr:rowOff>
    </xdr:to>
    <xdr:sp macro="" textlink="">
      <xdr:nvSpPr>
        <xdr:cNvPr id="61445" name="Text Box 5">
          <a:extLst>
            <a:ext uri="{FF2B5EF4-FFF2-40B4-BE49-F238E27FC236}">
              <a16:creationId xmlns:a16="http://schemas.microsoft.com/office/drawing/2014/main" id="{00000000-0008-0000-2B00-000005F00000}"/>
            </a:ext>
          </a:extLst>
        </xdr:cNvPr>
        <xdr:cNvSpPr txBox="1">
          <a:spLocks noChangeArrowheads="1"/>
        </xdr:cNvSpPr>
      </xdr:nvSpPr>
      <xdr:spPr bwMode="auto">
        <a:xfrm>
          <a:off x="1905000" y="652462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absolute">
    <xdr:from>
      <xdr:col>10</xdr:col>
      <xdr:colOff>371476</xdr:colOff>
      <xdr:row>4</xdr:row>
      <xdr:rowOff>28575</xdr:rowOff>
    </xdr:from>
    <xdr:to>
      <xdr:col>13</xdr:col>
      <xdr:colOff>104776</xdr:colOff>
      <xdr:row>6</xdr:row>
      <xdr:rowOff>95250</xdr:rowOff>
    </xdr:to>
    <xdr:sp macro="" textlink="">
      <xdr:nvSpPr>
        <xdr:cNvPr id="61647" name="Text Box 207">
          <a:extLst>
            <a:ext uri="{FF2B5EF4-FFF2-40B4-BE49-F238E27FC236}">
              <a16:creationId xmlns:a16="http://schemas.microsoft.com/office/drawing/2014/main" id="{00000000-0008-0000-2B00-0000CFF00000}"/>
            </a:ext>
          </a:extLst>
        </xdr:cNvPr>
        <xdr:cNvSpPr txBox="1">
          <a:spLocks noChangeArrowheads="1"/>
        </xdr:cNvSpPr>
      </xdr:nvSpPr>
      <xdr:spPr bwMode="auto">
        <a:xfrm>
          <a:off x="7096126" y="990600"/>
          <a:ext cx="156210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274320</xdr:colOff>
          <xdr:row>1</xdr:row>
          <xdr:rowOff>99060</xdr:rowOff>
        </xdr:from>
        <xdr:to>
          <xdr:col>13</xdr:col>
          <xdr:colOff>182880</xdr:colOff>
          <xdr:row>2</xdr:row>
          <xdr:rowOff>152400</xdr:rowOff>
        </xdr:to>
        <xdr:sp macro="" textlink="">
          <xdr:nvSpPr>
            <xdr:cNvPr id="61644" name="Button 204" hidden="1">
              <a:extLst>
                <a:ext uri="{63B3BB69-23CF-44E3-9099-C40C66FF867C}">
                  <a14:compatExt spid="_x0000_s61644"/>
                </a:ext>
                <a:ext uri="{FF2B5EF4-FFF2-40B4-BE49-F238E27FC236}">
                  <a16:creationId xmlns:a16="http://schemas.microsoft.com/office/drawing/2014/main" id="{00000000-0008-0000-2B00-0000CCF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274320</xdr:colOff>
          <xdr:row>6</xdr:row>
          <xdr:rowOff>7620</xdr:rowOff>
        </xdr:from>
        <xdr:to>
          <xdr:col>13</xdr:col>
          <xdr:colOff>182880</xdr:colOff>
          <xdr:row>7</xdr:row>
          <xdr:rowOff>137160</xdr:rowOff>
        </xdr:to>
        <xdr:sp macro="" textlink="">
          <xdr:nvSpPr>
            <xdr:cNvPr id="61645" name="Button 205" hidden="1">
              <a:extLst>
                <a:ext uri="{63B3BB69-23CF-44E3-9099-C40C66FF867C}">
                  <a14:compatExt spid="_x0000_s61645"/>
                </a:ext>
                <a:ext uri="{FF2B5EF4-FFF2-40B4-BE49-F238E27FC236}">
                  <a16:creationId xmlns:a16="http://schemas.microsoft.com/office/drawing/2014/main" id="{00000000-0008-0000-2B00-0000CDF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274320</xdr:colOff>
          <xdr:row>2</xdr:row>
          <xdr:rowOff>175260</xdr:rowOff>
        </xdr:from>
        <xdr:to>
          <xdr:col>13</xdr:col>
          <xdr:colOff>182880</xdr:colOff>
          <xdr:row>4</xdr:row>
          <xdr:rowOff>7620</xdr:rowOff>
        </xdr:to>
        <xdr:sp macro="" textlink="">
          <xdr:nvSpPr>
            <xdr:cNvPr id="61646" name="Button 206" hidden="1">
              <a:extLst>
                <a:ext uri="{63B3BB69-23CF-44E3-9099-C40C66FF867C}">
                  <a14:compatExt spid="_x0000_s61646"/>
                </a:ext>
                <a:ext uri="{FF2B5EF4-FFF2-40B4-BE49-F238E27FC236}">
                  <a16:creationId xmlns:a16="http://schemas.microsoft.com/office/drawing/2014/main" id="{00000000-0008-0000-2B00-0000CEF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274320</xdr:colOff>
          <xdr:row>8</xdr:row>
          <xdr:rowOff>7620</xdr:rowOff>
        </xdr:from>
        <xdr:to>
          <xdr:col>13</xdr:col>
          <xdr:colOff>182880</xdr:colOff>
          <xdr:row>9</xdr:row>
          <xdr:rowOff>60960</xdr:rowOff>
        </xdr:to>
        <xdr:sp macro="" textlink="">
          <xdr:nvSpPr>
            <xdr:cNvPr id="62020" name="Button 580" hidden="1">
              <a:extLst>
                <a:ext uri="{63B3BB69-23CF-44E3-9099-C40C66FF867C}">
                  <a14:compatExt spid="_x0000_s62020"/>
                </a:ext>
                <a:ext uri="{FF2B5EF4-FFF2-40B4-BE49-F238E27FC236}">
                  <a16:creationId xmlns:a16="http://schemas.microsoft.com/office/drawing/2014/main" id="{00000000-0008-0000-2B00-000044F2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8</xdr:col>
      <xdr:colOff>38100</xdr:colOff>
      <xdr:row>26</xdr:row>
      <xdr:rowOff>15240</xdr:rowOff>
    </xdr:from>
    <xdr:to>
      <xdr:col>8</xdr:col>
      <xdr:colOff>208788</xdr:colOff>
      <xdr:row>34</xdr:row>
      <xdr:rowOff>152400</xdr:rowOff>
    </xdr:to>
    <xdr:sp macro="" textlink="">
      <xdr:nvSpPr>
        <xdr:cNvPr id="2" name="Right Brace 1">
          <a:extLst>
            <a:ext uri="{FF2B5EF4-FFF2-40B4-BE49-F238E27FC236}">
              <a16:creationId xmlns:a16="http://schemas.microsoft.com/office/drawing/2014/main" id="{00000000-0008-0000-2C00-000002000000}"/>
            </a:ext>
          </a:extLst>
        </xdr:cNvPr>
        <xdr:cNvSpPr/>
      </xdr:nvSpPr>
      <xdr:spPr>
        <a:xfrm>
          <a:off x="4524375" y="7797165"/>
          <a:ext cx="170688" cy="143256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8</xdr:col>
      <xdr:colOff>15240</xdr:colOff>
      <xdr:row>39</xdr:row>
      <xdr:rowOff>7620</xdr:rowOff>
    </xdr:from>
    <xdr:to>
      <xdr:col>8</xdr:col>
      <xdr:colOff>185928</xdr:colOff>
      <xdr:row>47</xdr:row>
      <xdr:rowOff>144780</xdr:rowOff>
    </xdr:to>
    <xdr:sp macro="" textlink="">
      <xdr:nvSpPr>
        <xdr:cNvPr id="3" name="Right Brace 2">
          <a:extLst>
            <a:ext uri="{FF2B5EF4-FFF2-40B4-BE49-F238E27FC236}">
              <a16:creationId xmlns:a16="http://schemas.microsoft.com/office/drawing/2014/main" id="{00000000-0008-0000-2C00-000003000000}"/>
            </a:ext>
          </a:extLst>
        </xdr:cNvPr>
        <xdr:cNvSpPr/>
      </xdr:nvSpPr>
      <xdr:spPr>
        <a:xfrm>
          <a:off x="4501515" y="9894570"/>
          <a:ext cx="170688" cy="143256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absolute">
    <xdr:from>
      <xdr:col>13</xdr:col>
      <xdr:colOff>352425</xdr:colOff>
      <xdr:row>2</xdr:row>
      <xdr:rowOff>323850</xdr:rowOff>
    </xdr:from>
    <xdr:to>
      <xdr:col>16</xdr:col>
      <xdr:colOff>0</xdr:colOff>
      <xdr:row>2</xdr:row>
      <xdr:rowOff>647700</xdr:rowOff>
    </xdr:to>
    <xdr:sp macro="" textlink="">
      <xdr:nvSpPr>
        <xdr:cNvPr id="4" name="Text Box 7">
          <a:extLst>
            <a:ext uri="{FF2B5EF4-FFF2-40B4-BE49-F238E27FC236}">
              <a16:creationId xmlns:a16="http://schemas.microsoft.com/office/drawing/2014/main" id="{00000000-0008-0000-2C00-000004000000}"/>
            </a:ext>
          </a:extLst>
        </xdr:cNvPr>
        <xdr:cNvSpPr txBox="1">
          <a:spLocks noChangeArrowheads="1"/>
        </xdr:cNvSpPr>
      </xdr:nvSpPr>
      <xdr:spPr bwMode="auto">
        <a:xfrm>
          <a:off x="7562850" y="12192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236220</xdr:colOff>
          <xdr:row>1</xdr:row>
          <xdr:rowOff>251460</xdr:rowOff>
        </xdr:from>
        <xdr:to>
          <xdr:col>15</xdr:col>
          <xdr:colOff>449580</xdr:colOff>
          <xdr:row>1</xdr:row>
          <xdr:rowOff>533400</xdr:rowOff>
        </xdr:to>
        <xdr:sp macro="" textlink="">
          <xdr:nvSpPr>
            <xdr:cNvPr id="860161" name="Button 1" hidden="1">
              <a:extLst>
                <a:ext uri="{63B3BB69-23CF-44E3-9099-C40C66FF867C}">
                  <a14:compatExt spid="_x0000_s860161"/>
                </a:ext>
                <a:ext uri="{FF2B5EF4-FFF2-40B4-BE49-F238E27FC236}">
                  <a16:creationId xmlns:a16="http://schemas.microsoft.com/office/drawing/2014/main" id="{00000000-0008-0000-2C00-00000120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236220</xdr:colOff>
          <xdr:row>3</xdr:row>
          <xdr:rowOff>0</xdr:rowOff>
        </xdr:from>
        <xdr:to>
          <xdr:col>15</xdr:col>
          <xdr:colOff>441960</xdr:colOff>
          <xdr:row>4</xdr:row>
          <xdr:rowOff>22860</xdr:rowOff>
        </xdr:to>
        <xdr:sp macro="" textlink="">
          <xdr:nvSpPr>
            <xdr:cNvPr id="860162" name="Button 2" hidden="1">
              <a:extLst>
                <a:ext uri="{63B3BB69-23CF-44E3-9099-C40C66FF867C}">
                  <a14:compatExt spid="_x0000_s860162"/>
                </a:ext>
                <a:ext uri="{FF2B5EF4-FFF2-40B4-BE49-F238E27FC236}">
                  <a16:creationId xmlns:a16="http://schemas.microsoft.com/office/drawing/2014/main" id="{00000000-0008-0000-2C00-000002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236220</xdr:colOff>
          <xdr:row>1</xdr:row>
          <xdr:rowOff>556260</xdr:rowOff>
        </xdr:from>
        <xdr:to>
          <xdr:col>15</xdr:col>
          <xdr:colOff>449580</xdr:colOff>
          <xdr:row>2</xdr:row>
          <xdr:rowOff>251460</xdr:rowOff>
        </xdr:to>
        <xdr:sp macro="" textlink="">
          <xdr:nvSpPr>
            <xdr:cNvPr id="860163" name="Button 3" hidden="1">
              <a:extLst>
                <a:ext uri="{63B3BB69-23CF-44E3-9099-C40C66FF867C}">
                  <a14:compatExt spid="_x0000_s860163"/>
                </a:ext>
                <a:ext uri="{FF2B5EF4-FFF2-40B4-BE49-F238E27FC236}">
                  <a16:creationId xmlns:a16="http://schemas.microsoft.com/office/drawing/2014/main" id="{00000000-0008-0000-2C00-000003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236220</xdr:colOff>
          <xdr:row>4</xdr:row>
          <xdr:rowOff>38100</xdr:rowOff>
        </xdr:from>
        <xdr:to>
          <xdr:col>15</xdr:col>
          <xdr:colOff>441960</xdr:colOff>
          <xdr:row>6</xdr:row>
          <xdr:rowOff>99060</xdr:rowOff>
        </xdr:to>
        <xdr:sp macro="" textlink="">
          <xdr:nvSpPr>
            <xdr:cNvPr id="860164" name="Button 4" hidden="1">
              <a:extLst>
                <a:ext uri="{63B3BB69-23CF-44E3-9099-C40C66FF867C}">
                  <a14:compatExt spid="_x0000_s860164"/>
                </a:ext>
                <a:ext uri="{FF2B5EF4-FFF2-40B4-BE49-F238E27FC236}">
                  <a16:creationId xmlns:a16="http://schemas.microsoft.com/office/drawing/2014/main" id="{00000000-0008-0000-2C00-000004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236220</xdr:colOff>
          <xdr:row>7</xdr:row>
          <xdr:rowOff>60960</xdr:rowOff>
        </xdr:from>
        <xdr:to>
          <xdr:col>15</xdr:col>
          <xdr:colOff>441960</xdr:colOff>
          <xdr:row>7</xdr:row>
          <xdr:rowOff>373380</xdr:rowOff>
        </xdr:to>
        <xdr:sp macro="" textlink="">
          <xdr:nvSpPr>
            <xdr:cNvPr id="860165" name="Button 5" hidden="1">
              <a:extLst>
                <a:ext uri="{63B3BB69-23CF-44E3-9099-C40C66FF867C}">
                  <a14:compatExt spid="_x0000_s860165"/>
                </a:ext>
                <a:ext uri="{FF2B5EF4-FFF2-40B4-BE49-F238E27FC236}">
                  <a16:creationId xmlns:a16="http://schemas.microsoft.com/office/drawing/2014/main" id="{00000000-0008-0000-2C00-000005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EPWP Data</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xdr:twoCellAnchor editAs="absolute">
    <xdr:from>
      <xdr:col>11</xdr:col>
      <xdr:colOff>190500</xdr:colOff>
      <xdr:row>2</xdr:row>
      <xdr:rowOff>142875</xdr:rowOff>
    </xdr:from>
    <xdr:to>
      <xdr:col>14</xdr:col>
      <xdr:colOff>9525</xdr:colOff>
      <xdr:row>3</xdr:row>
      <xdr:rowOff>323850</xdr:rowOff>
    </xdr:to>
    <xdr:sp macro="" textlink="">
      <xdr:nvSpPr>
        <xdr:cNvPr id="31793" name="Text Box 49">
          <a:extLst>
            <a:ext uri="{FF2B5EF4-FFF2-40B4-BE49-F238E27FC236}">
              <a16:creationId xmlns:a16="http://schemas.microsoft.com/office/drawing/2014/main" id="{00000000-0008-0000-2D00-0000317C0000}"/>
            </a:ext>
          </a:extLst>
        </xdr:cNvPr>
        <xdr:cNvSpPr txBox="1">
          <a:spLocks noChangeArrowheads="1"/>
        </xdr:cNvSpPr>
      </xdr:nvSpPr>
      <xdr:spPr bwMode="auto">
        <a:xfrm>
          <a:off x="6505575" y="847725"/>
          <a:ext cx="16478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190500</xdr:colOff>
          <xdr:row>1</xdr:row>
          <xdr:rowOff>38100</xdr:rowOff>
        </xdr:from>
        <xdr:to>
          <xdr:col>14</xdr:col>
          <xdr:colOff>182880</xdr:colOff>
          <xdr:row>1</xdr:row>
          <xdr:rowOff>274320</xdr:rowOff>
        </xdr:to>
        <xdr:sp macro="" textlink="">
          <xdr:nvSpPr>
            <xdr:cNvPr id="31790" name="Button 46" hidden="1">
              <a:extLst>
                <a:ext uri="{63B3BB69-23CF-44E3-9099-C40C66FF867C}">
                  <a14:compatExt spid="_x0000_s31790"/>
                </a:ext>
                <a:ext uri="{FF2B5EF4-FFF2-40B4-BE49-F238E27FC236}">
                  <a16:creationId xmlns:a16="http://schemas.microsoft.com/office/drawing/2014/main" id="{00000000-0008-0000-2D00-00002E7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3</xdr:row>
          <xdr:rowOff>220980</xdr:rowOff>
        </xdr:from>
        <xdr:to>
          <xdr:col>14</xdr:col>
          <xdr:colOff>182880</xdr:colOff>
          <xdr:row>3</xdr:row>
          <xdr:rowOff>457200</xdr:rowOff>
        </xdr:to>
        <xdr:sp macro="" textlink="">
          <xdr:nvSpPr>
            <xdr:cNvPr id="31791" name="Button 47" hidden="1">
              <a:extLst>
                <a:ext uri="{63B3BB69-23CF-44E3-9099-C40C66FF867C}">
                  <a14:compatExt spid="_x0000_s31791"/>
                </a:ext>
                <a:ext uri="{FF2B5EF4-FFF2-40B4-BE49-F238E27FC236}">
                  <a16:creationId xmlns:a16="http://schemas.microsoft.com/office/drawing/2014/main" id="{00000000-0008-0000-2D00-00002F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1</xdr:row>
          <xdr:rowOff>289560</xdr:rowOff>
        </xdr:from>
        <xdr:to>
          <xdr:col>14</xdr:col>
          <xdr:colOff>182880</xdr:colOff>
          <xdr:row>2</xdr:row>
          <xdr:rowOff>99060</xdr:rowOff>
        </xdr:to>
        <xdr:sp macro="" textlink="">
          <xdr:nvSpPr>
            <xdr:cNvPr id="31792" name="Button 48" hidden="1">
              <a:extLst>
                <a:ext uri="{63B3BB69-23CF-44E3-9099-C40C66FF867C}">
                  <a14:compatExt spid="_x0000_s31792"/>
                </a:ext>
                <a:ext uri="{FF2B5EF4-FFF2-40B4-BE49-F238E27FC236}">
                  <a16:creationId xmlns:a16="http://schemas.microsoft.com/office/drawing/2014/main" id="{00000000-0008-0000-2D00-000030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3</xdr:row>
          <xdr:rowOff>480060</xdr:rowOff>
        </xdr:from>
        <xdr:to>
          <xdr:col>14</xdr:col>
          <xdr:colOff>182880</xdr:colOff>
          <xdr:row>3</xdr:row>
          <xdr:rowOff>716280</xdr:rowOff>
        </xdr:to>
        <xdr:sp macro="" textlink="">
          <xdr:nvSpPr>
            <xdr:cNvPr id="31918" name="Button 174" hidden="1">
              <a:extLst>
                <a:ext uri="{63B3BB69-23CF-44E3-9099-C40C66FF867C}">
                  <a14:compatExt spid="_x0000_s31918"/>
                </a:ext>
                <a:ext uri="{FF2B5EF4-FFF2-40B4-BE49-F238E27FC236}">
                  <a16:creationId xmlns:a16="http://schemas.microsoft.com/office/drawing/2014/main" id="{00000000-0008-0000-2D00-0000AE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1</xdr:row>
          <xdr:rowOff>45720</xdr:rowOff>
        </xdr:from>
        <xdr:to>
          <xdr:col>16</xdr:col>
          <xdr:colOff>228600</xdr:colOff>
          <xdr:row>20</xdr:row>
          <xdr:rowOff>99060</xdr:rowOff>
        </xdr:to>
        <xdr:sp macro="" textlink="">
          <xdr:nvSpPr>
            <xdr:cNvPr id="753665" name="List Box 1" hidden="1">
              <a:extLst>
                <a:ext uri="{63B3BB69-23CF-44E3-9099-C40C66FF867C}">
                  <a14:compatExt spid="_x0000_s753665"/>
                </a:ext>
                <a:ext uri="{FF2B5EF4-FFF2-40B4-BE49-F238E27FC236}">
                  <a16:creationId xmlns:a16="http://schemas.microsoft.com/office/drawing/2014/main" id="{00000000-0008-0000-0600-0000018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137160</xdr:colOff>
          <xdr:row>21</xdr:row>
          <xdr:rowOff>7620</xdr:rowOff>
        </xdr:from>
        <xdr:to>
          <xdr:col>9</xdr:col>
          <xdr:colOff>38100</xdr:colOff>
          <xdr:row>23</xdr:row>
          <xdr:rowOff>22860</xdr:rowOff>
        </xdr:to>
        <xdr:sp macro="" textlink="">
          <xdr:nvSpPr>
            <xdr:cNvPr id="753666" name="Button 2" hidden="1">
              <a:extLst>
                <a:ext uri="{63B3BB69-23CF-44E3-9099-C40C66FF867C}">
                  <a14:compatExt spid="_x0000_s753666"/>
                </a:ext>
                <a:ext uri="{FF2B5EF4-FFF2-40B4-BE49-F238E27FC236}">
                  <a16:creationId xmlns:a16="http://schemas.microsoft.com/office/drawing/2014/main" id="{00000000-0008-0000-0600-00000280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Master Data</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xdr:twoCellAnchor editAs="absolute">
    <xdr:from>
      <xdr:col>10</xdr:col>
      <xdr:colOff>495301</xdr:colOff>
      <xdr:row>1</xdr:row>
      <xdr:rowOff>571500</xdr:rowOff>
    </xdr:from>
    <xdr:to>
      <xdr:col>13</xdr:col>
      <xdr:colOff>257175</xdr:colOff>
      <xdr:row>2</xdr:row>
      <xdr:rowOff>142875</xdr:rowOff>
    </xdr:to>
    <xdr:sp macro="" textlink="">
      <xdr:nvSpPr>
        <xdr:cNvPr id="43015" name="Text Box 7">
          <a:extLst>
            <a:ext uri="{FF2B5EF4-FFF2-40B4-BE49-F238E27FC236}">
              <a16:creationId xmlns:a16="http://schemas.microsoft.com/office/drawing/2014/main" id="{00000000-0008-0000-2E00-000007A80000}"/>
            </a:ext>
          </a:extLst>
        </xdr:cNvPr>
        <xdr:cNvSpPr txBox="1">
          <a:spLocks noChangeArrowheads="1"/>
        </xdr:cNvSpPr>
      </xdr:nvSpPr>
      <xdr:spPr bwMode="auto">
        <a:xfrm>
          <a:off x="6677026" y="942975"/>
          <a:ext cx="1590674"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419100</xdr:colOff>
          <xdr:row>0</xdr:row>
          <xdr:rowOff>251460</xdr:rowOff>
        </xdr:from>
        <xdr:to>
          <xdr:col>13</xdr:col>
          <xdr:colOff>22860</xdr:colOff>
          <xdr:row>1</xdr:row>
          <xdr:rowOff>190500</xdr:rowOff>
        </xdr:to>
        <xdr:sp macro="" textlink="">
          <xdr:nvSpPr>
            <xdr:cNvPr id="43012" name="Button 4" hidden="1">
              <a:extLst>
                <a:ext uri="{63B3BB69-23CF-44E3-9099-C40C66FF867C}">
                  <a14:compatExt spid="_x0000_s43012"/>
                </a:ext>
                <a:ext uri="{FF2B5EF4-FFF2-40B4-BE49-F238E27FC236}">
                  <a16:creationId xmlns:a16="http://schemas.microsoft.com/office/drawing/2014/main" id="{00000000-0008-0000-2E00-000004A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2</xdr:row>
          <xdr:rowOff>38100</xdr:rowOff>
        </xdr:from>
        <xdr:to>
          <xdr:col>13</xdr:col>
          <xdr:colOff>22860</xdr:colOff>
          <xdr:row>3</xdr:row>
          <xdr:rowOff>137160</xdr:rowOff>
        </xdr:to>
        <xdr:sp macro="" textlink="">
          <xdr:nvSpPr>
            <xdr:cNvPr id="43013" name="Button 5" hidden="1">
              <a:extLst>
                <a:ext uri="{63B3BB69-23CF-44E3-9099-C40C66FF867C}">
                  <a14:compatExt spid="_x0000_s43013"/>
                </a:ext>
                <a:ext uri="{FF2B5EF4-FFF2-40B4-BE49-F238E27FC236}">
                  <a16:creationId xmlns:a16="http://schemas.microsoft.com/office/drawing/2014/main" id="{00000000-0008-0000-2E00-000005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1</xdr:row>
          <xdr:rowOff>213360</xdr:rowOff>
        </xdr:from>
        <xdr:to>
          <xdr:col>13</xdr:col>
          <xdr:colOff>22860</xdr:colOff>
          <xdr:row>1</xdr:row>
          <xdr:rowOff>449580</xdr:rowOff>
        </xdr:to>
        <xdr:sp macro="" textlink="">
          <xdr:nvSpPr>
            <xdr:cNvPr id="43014" name="Button 6" hidden="1">
              <a:extLst>
                <a:ext uri="{63B3BB69-23CF-44E3-9099-C40C66FF867C}">
                  <a14:compatExt spid="_x0000_s43014"/>
                </a:ext>
                <a:ext uri="{FF2B5EF4-FFF2-40B4-BE49-F238E27FC236}">
                  <a16:creationId xmlns:a16="http://schemas.microsoft.com/office/drawing/2014/main" id="{00000000-0008-0000-2E00-000006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4</xdr:row>
          <xdr:rowOff>0</xdr:rowOff>
        </xdr:from>
        <xdr:to>
          <xdr:col>13</xdr:col>
          <xdr:colOff>22860</xdr:colOff>
          <xdr:row>5</xdr:row>
          <xdr:rowOff>22860</xdr:rowOff>
        </xdr:to>
        <xdr:sp macro="" textlink="">
          <xdr:nvSpPr>
            <xdr:cNvPr id="43140" name="Button 132" hidden="1">
              <a:extLst>
                <a:ext uri="{63B3BB69-23CF-44E3-9099-C40C66FF867C}">
                  <a14:compatExt spid="_x0000_s43140"/>
                </a:ext>
                <a:ext uri="{FF2B5EF4-FFF2-40B4-BE49-F238E27FC236}">
                  <a16:creationId xmlns:a16="http://schemas.microsoft.com/office/drawing/2014/main" id="{00000000-0008-0000-2E00-000084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7620</xdr:colOff>
          <xdr:row>1</xdr:row>
          <xdr:rowOff>83820</xdr:rowOff>
        </xdr:from>
        <xdr:to>
          <xdr:col>14</xdr:col>
          <xdr:colOff>312420</xdr:colOff>
          <xdr:row>3</xdr:row>
          <xdr:rowOff>22860</xdr:rowOff>
        </xdr:to>
        <xdr:sp macro="" textlink="">
          <xdr:nvSpPr>
            <xdr:cNvPr id="978945" name="Button 1" hidden="1">
              <a:extLst>
                <a:ext uri="{63B3BB69-23CF-44E3-9099-C40C66FF867C}">
                  <a14:compatExt spid="_x0000_s978945"/>
                </a:ext>
                <a:ext uri="{FF2B5EF4-FFF2-40B4-BE49-F238E27FC236}">
                  <a16:creationId xmlns:a16="http://schemas.microsoft.com/office/drawing/2014/main" id="{00000000-0008-0000-2F00-000001F0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7</xdr:row>
          <xdr:rowOff>60960</xdr:rowOff>
        </xdr:from>
        <xdr:to>
          <xdr:col>14</xdr:col>
          <xdr:colOff>312420</xdr:colOff>
          <xdr:row>9</xdr:row>
          <xdr:rowOff>76200</xdr:rowOff>
        </xdr:to>
        <xdr:sp macro="" textlink="">
          <xdr:nvSpPr>
            <xdr:cNvPr id="978946" name="Button 2" hidden="1">
              <a:extLst>
                <a:ext uri="{63B3BB69-23CF-44E3-9099-C40C66FF867C}">
                  <a14:compatExt spid="_x0000_s978946"/>
                </a:ext>
                <a:ext uri="{FF2B5EF4-FFF2-40B4-BE49-F238E27FC236}">
                  <a16:creationId xmlns:a16="http://schemas.microsoft.com/office/drawing/2014/main" id="{00000000-0008-0000-2F00-000002F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3</xdr:row>
          <xdr:rowOff>38100</xdr:rowOff>
        </xdr:from>
        <xdr:to>
          <xdr:col>14</xdr:col>
          <xdr:colOff>312420</xdr:colOff>
          <xdr:row>5</xdr:row>
          <xdr:rowOff>0</xdr:rowOff>
        </xdr:to>
        <xdr:sp macro="" textlink="">
          <xdr:nvSpPr>
            <xdr:cNvPr id="978947" name="Button 3" hidden="1">
              <a:extLst>
                <a:ext uri="{63B3BB69-23CF-44E3-9099-C40C66FF867C}">
                  <a14:compatExt spid="_x0000_s978947"/>
                </a:ext>
                <a:ext uri="{FF2B5EF4-FFF2-40B4-BE49-F238E27FC236}">
                  <a16:creationId xmlns:a16="http://schemas.microsoft.com/office/drawing/2014/main" id="{00000000-0008-0000-2F00-000003F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9</xdr:row>
          <xdr:rowOff>99060</xdr:rowOff>
        </xdr:from>
        <xdr:to>
          <xdr:col>14</xdr:col>
          <xdr:colOff>312420</xdr:colOff>
          <xdr:row>11</xdr:row>
          <xdr:rowOff>45720</xdr:rowOff>
        </xdr:to>
        <xdr:sp macro="" textlink="">
          <xdr:nvSpPr>
            <xdr:cNvPr id="978948" name="Button 4" hidden="1">
              <a:extLst>
                <a:ext uri="{63B3BB69-23CF-44E3-9099-C40C66FF867C}">
                  <a14:compatExt spid="_x0000_s978948"/>
                </a:ext>
                <a:ext uri="{FF2B5EF4-FFF2-40B4-BE49-F238E27FC236}">
                  <a16:creationId xmlns:a16="http://schemas.microsoft.com/office/drawing/2014/main" id="{00000000-0008-0000-2F00-000004F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238125</xdr:colOff>
      <xdr:row>0</xdr:row>
      <xdr:rowOff>114299</xdr:rowOff>
    </xdr:from>
    <xdr:to>
      <xdr:col>4</xdr:col>
      <xdr:colOff>323850</xdr:colOff>
      <xdr:row>4</xdr:row>
      <xdr:rowOff>66674</xdr:rowOff>
    </xdr:to>
    <xdr:pic>
      <xdr:nvPicPr>
        <xdr:cNvPr id="8" name="Picture 7" descr="Public Works Logo">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299"/>
          <a:ext cx="24669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12</xdr:col>
      <xdr:colOff>276225</xdr:colOff>
      <xdr:row>6</xdr:row>
      <xdr:rowOff>133350</xdr:rowOff>
    </xdr:from>
    <xdr:to>
      <xdr:col>14</xdr:col>
      <xdr:colOff>571500</xdr:colOff>
      <xdr:row>8</xdr:row>
      <xdr:rowOff>66675</xdr:rowOff>
    </xdr:to>
    <xdr:sp macro="" textlink="">
      <xdr:nvSpPr>
        <xdr:cNvPr id="3" name="Text Box 7">
          <a:extLst>
            <a:ext uri="{FF2B5EF4-FFF2-40B4-BE49-F238E27FC236}">
              <a16:creationId xmlns:a16="http://schemas.microsoft.com/office/drawing/2014/main" id="{00000000-0008-0000-3000-000003000000}"/>
            </a:ext>
          </a:extLst>
        </xdr:cNvPr>
        <xdr:cNvSpPr txBox="1">
          <a:spLocks noChangeArrowheads="1"/>
        </xdr:cNvSpPr>
      </xdr:nvSpPr>
      <xdr:spPr bwMode="auto">
        <a:xfrm>
          <a:off x="6734175" y="1247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220980</xdr:colOff>
          <xdr:row>3</xdr:row>
          <xdr:rowOff>0</xdr:rowOff>
        </xdr:from>
        <xdr:to>
          <xdr:col>14</xdr:col>
          <xdr:colOff>464820</xdr:colOff>
          <xdr:row>5</xdr:row>
          <xdr:rowOff>22860</xdr:rowOff>
        </xdr:to>
        <xdr:sp macro="" textlink="">
          <xdr:nvSpPr>
            <xdr:cNvPr id="856065" name="Button 1" hidden="1">
              <a:extLst>
                <a:ext uri="{63B3BB69-23CF-44E3-9099-C40C66FF867C}">
                  <a14:compatExt spid="_x0000_s856065"/>
                </a:ext>
                <a:ext uri="{FF2B5EF4-FFF2-40B4-BE49-F238E27FC236}">
                  <a16:creationId xmlns:a16="http://schemas.microsoft.com/office/drawing/2014/main" id="{00000000-0008-0000-3000-00000110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220980</xdr:colOff>
          <xdr:row>8</xdr:row>
          <xdr:rowOff>45720</xdr:rowOff>
        </xdr:from>
        <xdr:to>
          <xdr:col>14</xdr:col>
          <xdr:colOff>464820</xdr:colOff>
          <xdr:row>10</xdr:row>
          <xdr:rowOff>68580</xdr:rowOff>
        </xdr:to>
        <xdr:sp macro="" textlink="">
          <xdr:nvSpPr>
            <xdr:cNvPr id="856066" name="Button 2" hidden="1">
              <a:extLst>
                <a:ext uri="{63B3BB69-23CF-44E3-9099-C40C66FF867C}">
                  <a14:compatExt spid="_x0000_s856066"/>
                </a:ext>
                <a:ext uri="{FF2B5EF4-FFF2-40B4-BE49-F238E27FC236}">
                  <a16:creationId xmlns:a16="http://schemas.microsoft.com/office/drawing/2014/main" id="{00000000-0008-0000-3000-0000021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220980</xdr:colOff>
          <xdr:row>5</xdr:row>
          <xdr:rowOff>45720</xdr:rowOff>
        </xdr:from>
        <xdr:to>
          <xdr:col>14</xdr:col>
          <xdr:colOff>464820</xdr:colOff>
          <xdr:row>6</xdr:row>
          <xdr:rowOff>99060</xdr:rowOff>
        </xdr:to>
        <xdr:sp macro="" textlink="">
          <xdr:nvSpPr>
            <xdr:cNvPr id="856067" name="Button 3" hidden="1">
              <a:extLst>
                <a:ext uri="{63B3BB69-23CF-44E3-9099-C40C66FF867C}">
                  <a14:compatExt spid="_x0000_s856067"/>
                </a:ext>
                <a:ext uri="{FF2B5EF4-FFF2-40B4-BE49-F238E27FC236}">
                  <a16:creationId xmlns:a16="http://schemas.microsoft.com/office/drawing/2014/main" id="{00000000-0008-0000-3000-0000031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220980</xdr:colOff>
          <xdr:row>10</xdr:row>
          <xdr:rowOff>83820</xdr:rowOff>
        </xdr:from>
        <xdr:to>
          <xdr:col>14</xdr:col>
          <xdr:colOff>464820</xdr:colOff>
          <xdr:row>12</xdr:row>
          <xdr:rowOff>106680</xdr:rowOff>
        </xdr:to>
        <xdr:sp macro="" textlink="">
          <xdr:nvSpPr>
            <xdr:cNvPr id="856068" name="Button 4" hidden="1">
              <a:extLst>
                <a:ext uri="{63B3BB69-23CF-44E3-9099-C40C66FF867C}">
                  <a14:compatExt spid="_x0000_s856068"/>
                </a:ext>
                <a:ext uri="{FF2B5EF4-FFF2-40B4-BE49-F238E27FC236}">
                  <a16:creationId xmlns:a16="http://schemas.microsoft.com/office/drawing/2014/main" id="{00000000-0008-0000-3000-0000041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409575</xdr:colOff>
      <xdr:row>10</xdr:row>
      <xdr:rowOff>104775</xdr:rowOff>
    </xdr:from>
    <xdr:to>
      <xdr:col>9</xdr:col>
      <xdr:colOff>276225</xdr:colOff>
      <xdr:row>17</xdr:row>
      <xdr:rowOff>66675</xdr:rowOff>
    </xdr:to>
    <xdr:pic>
      <xdr:nvPicPr>
        <xdr:cNvPr id="8" name="Picture 7" descr="Public Works Logo">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 y="1933575"/>
          <a:ext cx="3867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8</xdr:col>
      <xdr:colOff>114300</xdr:colOff>
      <xdr:row>4</xdr:row>
      <xdr:rowOff>285750</xdr:rowOff>
    </xdr:from>
    <xdr:to>
      <xdr:col>10</xdr:col>
      <xdr:colOff>371475</xdr:colOff>
      <xdr:row>6</xdr:row>
      <xdr:rowOff>142875</xdr:rowOff>
    </xdr:to>
    <xdr:sp macro="" textlink="">
      <xdr:nvSpPr>
        <xdr:cNvPr id="2" name="Text Box 7">
          <a:extLst>
            <a:ext uri="{FF2B5EF4-FFF2-40B4-BE49-F238E27FC236}">
              <a16:creationId xmlns:a16="http://schemas.microsoft.com/office/drawing/2014/main" id="{00000000-0008-0000-3100-000002000000}"/>
            </a:ext>
          </a:extLst>
        </xdr:cNvPr>
        <xdr:cNvSpPr txBox="1">
          <a:spLocks noChangeArrowheads="1"/>
        </xdr:cNvSpPr>
      </xdr:nvSpPr>
      <xdr:spPr bwMode="auto">
        <a:xfrm>
          <a:off x="7458075" y="10382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8</xdr:col>
          <xdr:colOff>99060</xdr:colOff>
          <xdr:row>1</xdr:row>
          <xdr:rowOff>106680</xdr:rowOff>
        </xdr:from>
        <xdr:to>
          <xdr:col>10</xdr:col>
          <xdr:colOff>304800</xdr:colOff>
          <xdr:row>3</xdr:row>
          <xdr:rowOff>60960</xdr:rowOff>
        </xdr:to>
        <xdr:sp macro="" textlink="">
          <xdr:nvSpPr>
            <xdr:cNvPr id="857089" name="Button 1" hidden="1">
              <a:extLst>
                <a:ext uri="{63B3BB69-23CF-44E3-9099-C40C66FF867C}">
                  <a14:compatExt spid="_x0000_s857089"/>
                </a:ext>
                <a:ext uri="{FF2B5EF4-FFF2-40B4-BE49-F238E27FC236}">
                  <a16:creationId xmlns:a16="http://schemas.microsoft.com/office/drawing/2014/main" id="{00000000-0008-0000-3100-00000114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99060</xdr:colOff>
          <xdr:row>6</xdr:row>
          <xdr:rowOff>114300</xdr:rowOff>
        </xdr:from>
        <xdr:to>
          <xdr:col>10</xdr:col>
          <xdr:colOff>304800</xdr:colOff>
          <xdr:row>8</xdr:row>
          <xdr:rowOff>83820</xdr:rowOff>
        </xdr:to>
        <xdr:sp macro="" textlink="">
          <xdr:nvSpPr>
            <xdr:cNvPr id="857090" name="Button 2" hidden="1">
              <a:extLst>
                <a:ext uri="{63B3BB69-23CF-44E3-9099-C40C66FF867C}">
                  <a14:compatExt spid="_x0000_s857090"/>
                </a:ext>
                <a:ext uri="{FF2B5EF4-FFF2-40B4-BE49-F238E27FC236}">
                  <a16:creationId xmlns:a16="http://schemas.microsoft.com/office/drawing/2014/main" id="{00000000-0008-0000-3100-000002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99060</xdr:colOff>
          <xdr:row>3</xdr:row>
          <xdr:rowOff>76200</xdr:rowOff>
        </xdr:from>
        <xdr:to>
          <xdr:col>10</xdr:col>
          <xdr:colOff>304800</xdr:colOff>
          <xdr:row>4</xdr:row>
          <xdr:rowOff>213360</xdr:rowOff>
        </xdr:to>
        <xdr:sp macro="" textlink="">
          <xdr:nvSpPr>
            <xdr:cNvPr id="857091" name="Button 3" hidden="1">
              <a:extLst>
                <a:ext uri="{63B3BB69-23CF-44E3-9099-C40C66FF867C}">
                  <a14:compatExt spid="_x0000_s857091"/>
                </a:ext>
                <a:ext uri="{FF2B5EF4-FFF2-40B4-BE49-F238E27FC236}">
                  <a16:creationId xmlns:a16="http://schemas.microsoft.com/office/drawing/2014/main" id="{00000000-0008-0000-3100-000003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99060</xdr:colOff>
          <xdr:row>8</xdr:row>
          <xdr:rowOff>106680</xdr:rowOff>
        </xdr:from>
        <xdr:to>
          <xdr:col>10</xdr:col>
          <xdr:colOff>304800</xdr:colOff>
          <xdr:row>10</xdr:row>
          <xdr:rowOff>121920</xdr:rowOff>
        </xdr:to>
        <xdr:sp macro="" textlink="">
          <xdr:nvSpPr>
            <xdr:cNvPr id="857092" name="Button 4" hidden="1">
              <a:extLst>
                <a:ext uri="{63B3BB69-23CF-44E3-9099-C40C66FF867C}">
                  <a14:compatExt spid="_x0000_s857092"/>
                </a:ext>
                <a:ext uri="{FF2B5EF4-FFF2-40B4-BE49-F238E27FC236}">
                  <a16:creationId xmlns:a16="http://schemas.microsoft.com/office/drawing/2014/main" id="{00000000-0008-0000-3100-000004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editAs="absolute">
    <xdr:from>
      <xdr:col>9</xdr:col>
      <xdr:colOff>571500</xdr:colOff>
      <xdr:row>2</xdr:row>
      <xdr:rowOff>76200</xdr:rowOff>
    </xdr:from>
    <xdr:to>
      <xdr:col>12</xdr:col>
      <xdr:colOff>219075</xdr:colOff>
      <xdr:row>4</xdr:row>
      <xdr:rowOff>76200</xdr:rowOff>
    </xdr:to>
    <xdr:sp macro="" textlink="">
      <xdr:nvSpPr>
        <xdr:cNvPr id="2" name="Text Box 265219">
          <a:extLst>
            <a:ext uri="{FF2B5EF4-FFF2-40B4-BE49-F238E27FC236}">
              <a16:creationId xmlns:a16="http://schemas.microsoft.com/office/drawing/2014/main" id="{00000000-0008-0000-3200-000002000000}"/>
            </a:ext>
          </a:extLst>
        </xdr:cNvPr>
        <xdr:cNvSpPr txBox="1">
          <a:spLocks noChangeAspect="1" noChangeArrowheads="1"/>
        </xdr:cNvSpPr>
      </xdr:nvSpPr>
      <xdr:spPr bwMode="auto">
        <a:xfrm>
          <a:off x="7200900" y="883920"/>
          <a:ext cx="1476375"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579120</xdr:colOff>
          <xdr:row>0</xdr:row>
          <xdr:rowOff>228600</xdr:rowOff>
        </xdr:from>
        <xdr:to>
          <xdr:col>12</xdr:col>
          <xdr:colOff>83820</xdr:colOff>
          <xdr:row>1</xdr:row>
          <xdr:rowOff>266700</xdr:rowOff>
        </xdr:to>
        <xdr:sp macro="" textlink="">
          <xdr:nvSpPr>
            <xdr:cNvPr id="976897" name="Button 1" hidden="1">
              <a:extLst>
                <a:ext uri="{63B3BB69-23CF-44E3-9099-C40C66FF867C}">
                  <a14:compatExt spid="_x0000_s976897"/>
                </a:ext>
                <a:ext uri="{FF2B5EF4-FFF2-40B4-BE49-F238E27FC236}">
                  <a16:creationId xmlns:a16="http://schemas.microsoft.com/office/drawing/2014/main" id="{00000000-0008-0000-3200-000001E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68580</xdr:rowOff>
        </xdr:from>
        <xdr:to>
          <xdr:col>12</xdr:col>
          <xdr:colOff>83820</xdr:colOff>
          <xdr:row>6</xdr:row>
          <xdr:rowOff>0</xdr:rowOff>
        </xdr:to>
        <xdr:sp macro="" textlink="">
          <xdr:nvSpPr>
            <xdr:cNvPr id="976898" name="Button 2" hidden="1">
              <a:extLst>
                <a:ext uri="{63B3BB69-23CF-44E3-9099-C40C66FF867C}">
                  <a14:compatExt spid="_x0000_s976898"/>
                </a:ext>
                <a:ext uri="{FF2B5EF4-FFF2-40B4-BE49-F238E27FC236}">
                  <a16:creationId xmlns:a16="http://schemas.microsoft.com/office/drawing/2014/main" id="{00000000-0008-0000-3200-000002E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1</xdr:row>
          <xdr:rowOff>297180</xdr:rowOff>
        </xdr:from>
        <xdr:to>
          <xdr:col>12</xdr:col>
          <xdr:colOff>83820</xdr:colOff>
          <xdr:row>2</xdr:row>
          <xdr:rowOff>76200</xdr:rowOff>
        </xdr:to>
        <xdr:sp macro="" textlink="">
          <xdr:nvSpPr>
            <xdr:cNvPr id="976899" name="Button 3" hidden="1">
              <a:extLst>
                <a:ext uri="{63B3BB69-23CF-44E3-9099-C40C66FF867C}">
                  <a14:compatExt spid="_x0000_s976899"/>
                </a:ext>
                <a:ext uri="{FF2B5EF4-FFF2-40B4-BE49-F238E27FC236}">
                  <a16:creationId xmlns:a16="http://schemas.microsoft.com/office/drawing/2014/main" id="{00000000-0008-0000-3200-000003E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6</xdr:row>
          <xdr:rowOff>22860</xdr:rowOff>
        </xdr:from>
        <xdr:to>
          <xdr:col>12</xdr:col>
          <xdr:colOff>83820</xdr:colOff>
          <xdr:row>7</xdr:row>
          <xdr:rowOff>144780</xdr:rowOff>
        </xdr:to>
        <xdr:sp macro="" textlink="">
          <xdr:nvSpPr>
            <xdr:cNvPr id="976900" name="Button 4" hidden="1">
              <a:extLst>
                <a:ext uri="{63B3BB69-23CF-44E3-9099-C40C66FF867C}">
                  <a14:compatExt spid="_x0000_s976900"/>
                </a:ext>
                <a:ext uri="{FF2B5EF4-FFF2-40B4-BE49-F238E27FC236}">
                  <a16:creationId xmlns:a16="http://schemas.microsoft.com/office/drawing/2014/main" id="{00000000-0008-0000-3200-000004E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22860</xdr:colOff>
          <xdr:row>3</xdr:row>
          <xdr:rowOff>175260</xdr:rowOff>
        </xdr:from>
        <xdr:to>
          <xdr:col>16</xdr:col>
          <xdr:colOff>228600</xdr:colOff>
          <xdr:row>3</xdr:row>
          <xdr:rowOff>419100</xdr:rowOff>
        </xdr:to>
        <xdr:sp macro="" textlink="">
          <xdr:nvSpPr>
            <xdr:cNvPr id="858113" name="Button 1" hidden="1">
              <a:extLst>
                <a:ext uri="{63B3BB69-23CF-44E3-9099-C40C66FF867C}">
                  <a14:compatExt spid="_x0000_s858113"/>
                </a:ext>
                <a:ext uri="{FF2B5EF4-FFF2-40B4-BE49-F238E27FC236}">
                  <a16:creationId xmlns:a16="http://schemas.microsoft.com/office/drawing/2014/main" id="{00000000-0008-0000-3300-00000118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22860</xdr:colOff>
          <xdr:row>6</xdr:row>
          <xdr:rowOff>121920</xdr:rowOff>
        </xdr:from>
        <xdr:to>
          <xdr:col>16</xdr:col>
          <xdr:colOff>228600</xdr:colOff>
          <xdr:row>8</xdr:row>
          <xdr:rowOff>30480</xdr:rowOff>
        </xdr:to>
        <xdr:sp macro="" textlink="">
          <xdr:nvSpPr>
            <xdr:cNvPr id="858114" name="Button 2" hidden="1">
              <a:extLst>
                <a:ext uri="{63B3BB69-23CF-44E3-9099-C40C66FF867C}">
                  <a14:compatExt spid="_x0000_s858114"/>
                </a:ext>
                <a:ext uri="{FF2B5EF4-FFF2-40B4-BE49-F238E27FC236}">
                  <a16:creationId xmlns:a16="http://schemas.microsoft.com/office/drawing/2014/main" id="{00000000-0008-0000-3300-0000021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22860</xdr:colOff>
          <xdr:row>3</xdr:row>
          <xdr:rowOff>441960</xdr:rowOff>
        </xdr:from>
        <xdr:to>
          <xdr:col>16</xdr:col>
          <xdr:colOff>228600</xdr:colOff>
          <xdr:row>5</xdr:row>
          <xdr:rowOff>22860</xdr:rowOff>
        </xdr:to>
        <xdr:sp macro="" textlink="">
          <xdr:nvSpPr>
            <xdr:cNvPr id="858115" name="Button 3" hidden="1">
              <a:extLst>
                <a:ext uri="{63B3BB69-23CF-44E3-9099-C40C66FF867C}">
                  <a14:compatExt spid="_x0000_s858115"/>
                </a:ext>
                <a:ext uri="{FF2B5EF4-FFF2-40B4-BE49-F238E27FC236}">
                  <a16:creationId xmlns:a16="http://schemas.microsoft.com/office/drawing/2014/main" id="{00000000-0008-0000-3300-0000031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22860</xdr:colOff>
          <xdr:row>8</xdr:row>
          <xdr:rowOff>45720</xdr:rowOff>
        </xdr:from>
        <xdr:to>
          <xdr:col>16</xdr:col>
          <xdr:colOff>228600</xdr:colOff>
          <xdr:row>9</xdr:row>
          <xdr:rowOff>121920</xdr:rowOff>
        </xdr:to>
        <xdr:sp macro="" textlink="">
          <xdr:nvSpPr>
            <xdr:cNvPr id="858116" name="Button 4" hidden="1">
              <a:extLst>
                <a:ext uri="{63B3BB69-23CF-44E3-9099-C40C66FF867C}">
                  <a14:compatExt spid="_x0000_s858116"/>
                </a:ext>
                <a:ext uri="{FF2B5EF4-FFF2-40B4-BE49-F238E27FC236}">
                  <a16:creationId xmlns:a16="http://schemas.microsoft.com/office/drawing/2014/main" id="{00000000-0008-0000-3300-0000041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editAs="absolute">
    <xdr:from>
      <xdr:col>9</xdr:col>
      <xdr:colOff>47625</xdr:colOff>
      <xdr:row>5</xdr:row>
      <xdr:rowOff>85725</xdr:rowOff>
    </xdr:from>
    <xdr:to>
      <xdr:col>11</xdr:col>
      <xdr:colOff>447675</xdr:colOff>
      <xdr:row>7</xdr:row>
      <xdr:rowOff>114300</xdr:rowOff>
    </xdr:to>
    <xdr:sp macro="" textlink="">
      <xdr:nvSpPr>
        <xdr:cNvPr id="2" name="Text Box 7">
          <a:extLst>
            <a:ext uri="{FF2B5EF4-FFF2-40B4-BE49-F238E27FC236}">
              <a16:creationId xmlns:a16="http://schemas.microsoft.com/office/drawing/2014/main" id="{00000000-0008-0000-3400-000002000000}"/>
            </a:ext>
          </a:extLst>
        </xdr:cNvPr>
        <xdr:cNvSpPr txBox="1">
          <a:spLocks noChangeArrowheads="1"/>
        </xdr:cNvSpPr>
      </xdr:nvSpPr>
      <xdr:spPr bwMode="auto">
        <a:xfrm>
          <a:off x="9572625" y="1238250"/>
          <a:ext cx="158115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30480</xdr:colOff>
          <xdr:row>2</xdr:row>
          <xdr:rowOff>22860</xdr:rowOff>
        </xdr:from>
        <xdr:to>
          <xdr:col>11</xdr:col>
          <xdr:colOff>274320</xdr:colOff>
          <xdr:row>3</xdr:row>
          <xdr:rowOff>106680</xdr:rowOff>
        </xdr:to>
        <xdr:sp macro="" textlink="">
          <xdr:nvSpPr>
            <xdr:cNvPr id="909313" name="Button 1" hidden="1">
              <a:extLst>
                <a:ext uri="{63B3BB69-23CF-44E3-9099-C40C66FF867C}">
                  <a14:compatExt spid="_x0000_s909313"/>
                </a:ext>
                <a:ext uri="{FF2B5EF4-FFF2-40B4-BE49-F238E27FC236}">
                  <a16:creationId xmlns:a16="http://schemas.microsoft.com/office/drawing/2014/main" id="{00000000-0008-0000-3400-000001E0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xdr:colOff>
          <xdr:row>7</xdr:row>
          <xdr:rowOff>60960</xdr:rowOff>
        </xdr:from>
        <xdr:to>
          <xdr:col>11</xdr:col>
          <xdr:colOff>274320</xdr:colOff>
          <xdr:row>8</xdr:row>
          <xdr:rowOff>144780</xdr:rowOff>
        </xdr:to>
        <xdr:sp macro="" textlink="">
          <xdr:nvSpPr>
            <xdr:cNvPr id="909314" name="Button 2" hidden="1">
              <a:extLst>
                <a:ext uri="{63B3BB69-23CF-44E3-9099-C40C66FF867C}">
                  <a14:compatExt spid="_x0000_s909314"/>
                </a:ext>
                <a:ext uri="{FF2B5EF4-FFF2-40B4-BE49-F238E27FC236}">
                  <a16:creationId xmlns:a16="http://schemas.microsoft.com/office/drawing/2014/main" id="{00000000-0008-0000-3400-000002E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xdr:colOff>
          <xdr:row>3</xdr:row>
          <xdr:rowOff>121920</xdr:rowOff>
        </xdr:from>
        <xdr:to>
          <xdr:col>11</xdr:col>
          <xdr:colOff>274320</xdr:colOff>
          <xdr:row>5</xdr:row>
          <xdr:rowOff>60960</xdr:rowOff>
        </xdr:to>
        <xdr:sp macro="" textlink="">
          <xdr:nvSpPr>
            <xdr:cNvPr id="909315" name="Button 3" hidden="1">
              <a:extLst>
                <a:ext uri="{63B3BB69-23CF-44E3-9099-C40C66FF867C}">
                  <a14:compatExt spid="_x0000_s909315"/>
                </a:ext>
                <a:ext uri="{FF2B5EF4-FFF2-40B4-BE49-F238E27FC236}">
                  <a16:creationId xmlns:a16="http://schemas.microsoft.com/office/drawing/2014/main" id="{00000000-0008-0000-3400-000003E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312420</xdr:colOff>
          <xdr:row>2</xdr:row>
          <xdr:rowOff>22860</xdr:rowOff>
        </xdr:from>
        <xdr:to>
          <xdr:col>14</xdr:col>
          <xdr:colOff>83820</xdr:colOff>
          <xdr:row>3</xdr:row>
          <xdr:rowOff>106680</xdr:rowOff>
        </xdr:to>
        <xdr:sp macro="" textlink="">
          <xdr:nvSpPr>
            <xdr:cNvPr id="909316" name="Button 4" hidden="1">
              <a:extLst>
                <a:ext uri="{63B3BB69-23CF-44E3-9099-C40C66FF867C}">
                  <a14:compatExt spid="_x0000_s909316"/>
                </a:ext>
                <a:ext uri="{FF2B5EF4-FFF2-40B4-BE49-F238E27FC236}">
                  <a16:creationId xmlns:a16="http://schemas.microsoft.com/office/drawing/2014/main" id="{00000000-0008-0000-3400-000004E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Data Entry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xdr:colOff>
          <xdr:row>9</xdr:row>
          <xdr:rowOff>22860</xdr:rowOff>
        </xdr:from>
        <xdr:to>
          <xdr:col>11</xdr:col>
          <xdr:colOff>274320</xdr:colOff>
          <xdr:row>9</xdr:row>
          <xdr:rowOff>289560</xdr:rowOff>
        </xdr:to>
        <xdr:sp macro="" textlink="">
          <xdr:nvSpPr>
            <xdr:cNvPr id="909317" name="Button 5" hidden="1">
              <a:extLst>
                <a:ext uri="{63B3BB69-23CF-44E3-9099-C40C66FF867C}">
                  <a14:compatExt spid="_x0000_s909317"/>
                </a:ext>
                <a:ext uri="{FF2B5EF4-FFF2-40B4-BE49-F238E27FC236}">
                  <a16:creationId xmlns:a16="http://schemas.microsoft.com/office/drawing/2014/main" id="{00000000-0008-0000-3400-000005E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 for EPWP </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xdr:twoCellAnchor editAs="absolute">
    <xdr:from>
      <xdr:col>7</xdr:col>
      <xdr:colOff>466725</xdr:colOff>
      <xdr:row>7</xdr:row>
      <xdr:rowOff>0</xdr:rowOff>
    </xdr:from>
    <xdr:to>
      <xdr:col>10</xdr:col>
      <xdr:colOff>142875</xdr:colOff>
      <xdr:row>8</xdr:row>
      <xdr:rowOff>133350</xdr:rowOff>
    </xdr:to>
    <xdr:sp macro="" textlink="">
      <xdr:nvSpPr>
        <xdr:cNvPr id="2" name="Text Box 7">
          <a:extLst>
            <a:ext uri="{FF2B5EF4-FFF2-40B4-BE49-F238E27FC236}">
              <a16:creationId xmlns:a16="http://schemas.microsoft.com/office/drawing/2014/main" id="{00000000-0008-0000-3500-000002000000}"/>
            </a:ext>
          </a:extLst>
        </xdr:cNvPr>
        <xdr:cNvSpPr txBox="1">
          <a:spLocks noChangeArrowheads="1"/>
        </xdr:cNvSpPr>
      </xdr:nvSpPr>
      <xdr:spPr bwMode="auto">
        <a:xfrm>
          <a:off x="8039100" y="15335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464820</xdr:colOff>
          <xdr:row>3</xdr:row>
          <xdr:rowOff>22860</xdr:rowOff>
        </xdr:from>
        <xdr:to>
          <xdr:col>10</xdr:col>
          <xdr:colOff>99060</xdr:colOff>
          <xdr:row>5</xdr:row>
          <xdr:rowOff>0</xdr:rowOff>
        </xdr:to>
        <xdr:sp macro="" textlink="">
          <xdr:nvSpPr>
            <xdr:cNvPr id="859137" name="Button 1" hidden="1">
              <a:extLst>
                <a:ext uri="{63B3BB69-23CF-44E3-9099-C40C66FF867C}">
                  <a14:compatExt spid="_x0000_s859137"/>
                </a:ext>
                <a:ext uri="{FF2B5EF4-FFF2-40B4-BE49-F238E27FC236}">
                  <a16:creationId xmlns:a16="http://schemas.microsoft.com/office/drawing/2014/main" id="{00000000-0008-0000-3500-0000011C0D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464820</xdr:colOff>
          <xdr:row>8</xdr:row>
          <xdr:rowOff>114300</xdr:rowOff>
        </xdr:from>
        <xdr:to>
          <xdr:col>10</xdr:col>
          <xdr:colOff>99060</xdr:colOff>
          <xdr:row>10</xdr:row>
          <xdr:rowOff>99060</xdr:rowOff>
        </xdr:to>
        <xdr:sp macro="" textlink="">
          <xdr:nvSpPr>
            <xdr:cNvPr id="859138" name="Button 2" hidden="1">
              <a:extLst>
                <a:ext uri="{63B3BB69-23CF-44E3-9099-C40C66FF867C}">
                  <a14:compatExt spid="_x0000_s859138"/>
                </a:ext>
                <a:ext uri="{FF2B5EF4-FFF2-40B4-BE49-F238E27FC236}">
                  <a16:creationId xmlns:a16="http://schemas.microsoft.com/office/drawing/2014/main" id="{00000000-0008-0000-3500-000002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464820</xdr:colOff>
          <xdr:row>5</xdr:row>
          <xdr:rowOff>22860</xdr:rowOff>
        </xdr:from>
        <xdr:to>
          <xdr:col>10</xdr:col>
          <xdr:colOff>99060</xdr:colOff>
          <xdr:row>7</xdr:row>
          <xdr:rowOff>0</xdr:rowOff>
        </xdr:to>
        <xdr:sp macro="" textlink="">
          <xdr:nvSpPr>
            <xdr:cNvPr id="859139" name="Button 3" hidden="1">
              <a:extLst>
                <a:ext uri="{63B3BB69-23CF-44E3-9099-C40C66FF867C}">
                  <a14:compatExt spid="_x0000_s859139"/>
                </a:ext>
                <a:ext uri="{FF2B5EF4-FFF2-40B4-BE49-F238E27FC236}">
                  <a16:creationId xmlns:a16="http://schemas.microsoft.com/office/drawing/2014/main" id="{00000000-0008-0000-3500-000003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464820</xdr:colOff>
          <xdr:row>10</xdr:row>
          <xdr:rowOff>106680</xdr:rowOff>
        </xdr:from>
        <xdr:to>
          <xdr:col>10</xdr:col>
          <xdr:colOff>99060</xdr:colOff>
          <xdr:row>12</xdr:row>
          <xdr:rowOff>83820</xdr:rowOff>
        </xdr:to>
        <xdr:sp macro="" textlink="">
          <xdr:nvSpPr>
            <xdr:cNvPr id="859140" name="Button 4" hidden="1">
              <a:extLst>
                <a:ext uri="{63B3BB69-23CF-44E3-9099-C40C66FF867C}">
                  <a14:compatExt spid="_x0000_s859140"/>
                </a:ext>
                <a:ext uri="{FF2B5EF4-FFF2-40B4-BE49-F238E27FC236}">
                  <a16:creationId xmlns:a16="http://schemas.microsoft.com/office/drawing/2014/main" id="{00000000-0008-0000-3500-000004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editAs="absolute">
    <xdr:from>
      <xdr:col>13</xdr:col>
      <xdr:colOff>161925</xdr:colOff>
      <xdr:row>6</xdr:row>
      <xdr:rowOff>19050</xdr:rowOff>
    </xdr:from>
    <xdr:to>
      <xdr:col>15</xdr:col>
      <xdr:colOff>457200</xdr:colOff>
      <xdr:row>8</xdr:row>
      <xdr:rowOff>19050</xdr:rowOff>
    </xdr:to>
    <xdr:sp macro="" textlink="">
      <xdr:nvSpPr>
        <xdr:cNvPr id="2" name="Text Box 265219">
          <a:extLst>
            <a:ext uri="{FF2B5EF4-FFF2-40B4-BE49-F238E27FC236}">
              <a16:creationId xmlns:a16="http://schemas.microsoft.com/office/drawing/2014/main" id="{00000000-0008-0000-3600-000002000000}"/>
            </a:ext>
          </a:extLst>
        </xdr:cNvPr>
        <xdr:cNvSpPr txBox="1">
          <a:spLocks noChangeArrowheads="1"/>
        </xdr:cNvSpPr>
      </xdr:nvSpPr>
      <xdr:spPr bwMode="auto">
        <a:xfrm>
          <a:off x="7621905" y="1024890"/>
          <a:ext cx="1514475"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121920</xdr:colOff>
          <xdr:row>1</xdr:row>
          <xdr:rowOff>99060</xdr:rowOff>
        </xdr:from>
        <xdr:to>
          <xdr:col>15</xdr:col>
          <xdr:colOff>266700</xdr:colOff>
          <xdr:row>3</xdr:row>
          <xdr:rowOff>83820</xdr:rowOff>
        </xdr:to>
        <xdr:sp macro="" textlink="">
          <xdr:nvSpPr>
            <xdr:cNvPr id="975873" name="Button 1" hidden="1">
              <a:extLst>
                <a:ext uri="{63B3BB69-23CF-44E3-9099-C40C66FF867C}">
                  <a14:compatExt spid="_x0000_s975873"/>
                </a:ext>
                <a:ext uri="{FF2B5EF4-FFF2-40B4-BE49-F238E27FC236}">
                  <a16:creationId xmlns:a16="http://schemas.microsoft.com/office/drawing/2014/main" id="{00000000-0008-0000-3600-000001E4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8</xdr:row>
          <xdr:rowOff>60960</xdr:rowOff>
        </xdr:from>
        <xdr:to>
          <xdr:col>15</xdr:col>
          <xdr:colOff>266700</xdr:colOff>
          <xdr:row>10</xdr:row>
          <xdr:rowOff>45720</xdr:rowOff>
        </xdr:to>
        <xdr:sp macro="" textlink="">
          <xdr:nvSpPr>
            <xdr:cNvPr id="975874" name="Button 2" hidden="1">
              <a:extLst>
                <a:ext uri="{63B3BB69-23CF-44E3-9099-C40C66FF867C}">
                  <a14:compatExt spid="_x0000_s975874"/>
                </a:ext>
                <a:ext uri="{FF2B5EF4-FFF2-40B4-BE49-F238E27FC236}">
                  <a16:creationId xmlns:a16="http://schemas.microsoft.com/office/drawing/2014/main" id="{00000000-0008-0000-3600-000002E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3</xdr:row>
          <xdr:rowOff>114300</xdr:rowOff>
        </xdr:from>
        <xdr:to>
          <xdr:col>15</xdr:col>
          <xdr:colOff>266700</xdr:colOff>
          <xdr:row>5</xdr:row>
          <xdr:rowOff>99060</xdr:rowOff>
        </xdr:to>
        <xdr:sp macro="" textlink="">
          <xdr:nvSpPr>
            <xdr:cNvPr id="975875" name="Button 3" hidden="1">
              <a:extLst>
                <a:ext uri="{63B3BB69-23CF-44E3-9099-C40C66FF867C}">
                  <a14:compatExt spid="_x0000_s975875"/>
                </a:ext>
                <a:ext uri="{FF2B5EF4-FFF2-40B4-BE49-F238E27FC236}">
                  <a16:creationId xmlns:a16="http://schemas.microsoft.com/office/drawing/2014/main" id="{00000000-0008-0000-3600-000003E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10</xdr:row>
          <xdr:rowOff>83820</xdr:rowOff>
        </xdr:from>
        <xdr:to>
          <xdr:col>15</xdr:col>
          <xdr:colOff>266700</xdr:colOff>
          <xdr:row>12</xdr:row>
          <xdr:rowOff>68580</xdr:rowOff>
        </xdr:to>
        <xdr:sp macro="" textlink="">
          <xdr:nvSpPr>
            <xdr:cNvPr id="975876" name="Button 4" hidden="1">
              <a:extLst>
                <a:ext uri="{63B3BB69-23CF-44E3-9099-C40C66FF867C}">
                  <a14:compatExt spid="_x0000_s975876"/>
                </a:ext>
                <a:ext uri="{FF2B5EF4-FFF2-40B4-BE49-F238E27FC236}">
                  <a16:creationId xmlns:a16="http://schemas.microsoft.com/office/drawing/2014/main" id="{00000000-0008-0000-3600-000004E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xdr:twoCellAnchor editAs="absolute">
    <xdr:from>
      <xdr:col>8</xdr:col>
      <xdr:colOff>257175</xdr:colOff>
      <xdr:row>7</xdr:row>
      <xdr:rowOff>236220</xdr:rowOff>
    </xdr:from>
    <xdr:to>
      <xdr:col>10</xdr:col>
      <xdr:colOff>514350</xdr:colOff>
      <xdr:row>9</xdr:row>
      <xdr:rowOff>219075</xdr:rowOff>
    </xdr:to>
    <xdr:sp macro="" textlink="">
      <xdr:nvSpPr>
        <xdr:cNvPr id="2" name="Text Box 265219">
          <a:extLst>
            <a:ext uri="{FF2B5EF4-FFF2-40B4-BE49-F238E27FC236}">
              <a16:creationId xmlns:a16="http://schemas.microsoft.com/office/drawing/2014/main" id="{00000000-0008-0000-3700-000002000000}"/>
            </a:ext>
          </a:extLst>
        </xdr:cNvPr>
        <xdr:cNvSpPr txBox="1">
          <a:spLocks noChangeArrowheads="1"/>
        </xdr:cNvSpPr>
      </xdr:nvSpPr>
      <xdr:spPr bwMode="auto">
        <a:xfrm>
          <a:off x="7334250" y="1293495"/>
          <a:ext cx="1438275"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oneCell">
        <xdr:from>
          <xdr:col>0</xdr:col>
          <xdr:colOff>289560</xdr:colOff>
          <xdr:row>0</xdr:row>
          <xdr:rowOff>22860</xdr:rowOff>
        </xdr:from>
        <xdr:to>
          <xdr:col>7</xdr:col>
          <xdr:colOff>0</xdr:colOff>
          <xdr:row>5</xdr:row>
          <xdr:rowOff>45720</xdr:rowOff>
        </xdr:to>
        <xdr:sp macro="" textlink="">
          <xdr:nvSpPr>
            <xdr:cNvPr id="974849" name="Object 1" hidden="1">
              <a:extLst>
                <a:ext uri="{63B3BB69-23CF-44E3-9099-C40C66FF867C}">
                  <a14:compatExt spid="_x0000_s974849"/>
                </a:ext>
                <a:ext uri="{FF2B5EF4-FFF2-40B4-BE49-F238E27FC236}">
                  <a16:creationId xmlns:a16="http://schemas.microsoft.com/office/drawing/2014/main" id="{00000000-0008-0000-3700-000001E00E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190500</xdr:colOff>
          <xdr:row>3</xdr:row>
          <xdr:rowOff>83820</xdr:rowOff>
        </xdr:from>
        <xdr:to>
          <xdr:col>10</xdr:col>
          <xdr:colOff>304800</xdr:colOff>
          <xdr:row>6</xdr:row>
          <xdr:rowOff>38100</xdr:rowOff>
        </xdr:to>
        <xdr:sp macro="" textlink="">
          <xdr:nvSpPr>
            <xdr:cNvPr id="974850" name="Button 2" hidden="1">
              <a:extLst>
                <a:ext uri="{63B3BB69-23CF-44E3-9099-C40C66FF867C}">
                  <a14:compatExt spid="_x0000_s974850"/>
                </a:ext>
                <a:ext uri="{FF2B5EF4-FFF2-40B4-BE49-F238E27FC236}">
                  <a16:creationId xmlns:a16="http://schemas.microsoft.com/office/drawing/2014/main" id="{00000000-0008-0000-3700-000002E0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190500</xdr:colOff>
          <xdr:row>9</xdr:row>
          <xdr:rowOff>175260</xdr:rowOff>
        </xdr:from>
        <xdr:to>
          <xdr:col>10</xdr:col>
          <xdr:colOff>304800</xdr:colOff>
          <xdr:row>14</xdr:row>
          <xdr:rowOff>22860</xdr:rowOff>
        </xdr:to>
        <xdr:sp macro="" textlink="">
          <xdr:nvSpPr>
            <xdr:cNvPr id="974851" name="Button 3" hidden="1">
              <a:extLst>
                <a:ext uri="{63B3BB69-23CF-44E3-9099-C40C66FF867C}">
                  <a14:compatExt spid="_x0000_s974851"/>
                </a:ext>
                <a:ext uri="{FF2B5EF4-FFF2-40B4-BE49-F238E27FC236}">
                  <a16:creationId xmlns:a16="http://schemas.microsoft.com/office/drawing/2014/main" id="{00000000-0008-0000-3700-000003E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190500</xdr:colOff>
          <xdr:row>6</xdr:row>
          <xdr:rowOff>60960</xdr:rowOff>
        </xdr:from>
        <xdr:to>
          <xdr:col>10</xdr:col>
          <xdr:colOff>304800</xdr:colOff>
          <xdr:row>7</xdr:row>
          <xdr:rowOff>160020</xdr:rowOff>
        </xdr:to>
        <xdr:sp macro="" textlink="">
          <xdr:nvSpPr>
            <xdr:cNvPr id="974852" name="Button 4" hidden="1">
              <a:extLst>
                <a:ext uri="{63B3BB69-23CF-44E3-9099-C40C66FF867C}">
                  <a14:compatExt spid="_x0000_s974852"/>
                </a:ext>
                <a:ext uri="{FF2B5EF4-FFF2-40B4-BE49-F238E27FC236}">
                  <a16:creationId xmlns:a16="http://schemas.microsoft.com/office/drawing/2014/main" id="{00000000-0008-0000-3700-000004E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190500</xdr:colOff>
          <xdr:row>14</xdr:row>
          <xdr:rowOff>38100</xdr:rowOff>
        </xdr:from>
        <xdr:to>
          <xdr:col>10</xdr:col>
          <xdr:colOff>304800</xdr:colOff>
          <xdr:row>16</xdr:row>
          <xdr:rowOff>68580</xdr:rowOff>
        </xdr:to>
        <xdr:sp macro="" textlink="">
          <xdr:nvSpPr>
            <xdr:cNvPr id="974853" name="Button 5" hidden="1">
              <a:extLst>
                <a:ext uri="{63B3BB69-23CF-44E3-9099-C40C66FF867C}">
                  <a14:compatExt spid="_x0000_s974853"/>
                </a:ext>
                <a:ext uri="{FF2B5EF4-FFF2-40B4-BE49-F238E27FC236}">
                  <a16:creationId xmlns:a16="http://schemas.microsoft.com/office/drawing/2014/main" id="{00000000-0008-0000-3700-000005E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1</xdr:row>
          <xdr:rowOff>60960</xdr:rowOff>
        </xdr:from>
        <xdr:to>
          <xdr:col>0</xdr:col>
          <xdr:colOff>1790700</xdr:colOff>
          <xdr:row>1</xdr:row>
          <xdr:rowOff>342900</xdr:rowOff>
        </xdr:to>
        <xdr:sp macro="" textlink="">
          <xdr:nvSpPr>
            <xdr:cNvPr id="756737" name="Button 1" hidden="1">
              <a:extLst>
                <a:ext uri="{63B3BB69-23CF-44E3-9099-C40C66FF867C}">
                  <a14:compatExt spid="_x0000_s756737"/>
                </a:ext>
                <a:ext uri="{FF2B5EF4-FFF2-40B4-BE49-F238E27FC236}">
                  <a16:creationId xmlns:a16="http://schemas.microsoft.com/office/drawing/2014/main" id="{00000000-0008-0000-0700-000001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Cover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2</xdr:row>
          <xdr:rowOff>22860</xdr:rowOff>
        </xdr:from>
        <xdr:to>
          <xdr:col>0</xdr:col>
          <xdr:colOff>1790700</xdr:colOff>
          <xdr:row>3</xdr:row>
          <xdr:rowOff>30480</xdr:rowOff>
        </xdr:to>
        <xdr:sp macro="" textlink="">
          <xdr:nvSpPr>
            <xdr:cNvPr id="756738" name="Button 2" hidden="1">
              <a:extLst>
                <a:ext uri="{63B3BB69-23CF-44E3-9099-C40C66FF867C}">
                  <a14:compatExt spid="_x0000_s756738"/>
                </a:ext>
                <a:ext uri="{FF2B5EF4-FFF2-40B4-BE49-F238E27FC236}">
                  <a16:creationId xmlns:a16="http://schemas.microsoft.com/office/drawing/2014/main" id="{00000000-0008-0000-0700-000002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To Table of Contents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xdr:row>
          <xdr:rowOff>83820</xdr:rowOff>
        </xdr:from>
        <xdr:to>
          <xdr:col>0</xdr:col>
          <xdr:colOff>1790700</xdr:colOff>
          <xdr:row>4</xdr:row>
          <xdr:rowOff>236220</xdr:rowOff>
        </xdr:to>
        <xdr:sp macro="" textlink="">
          <xdr:nvSpPr>
            <xdr:cNvPr id="756739" name="Button 3" hidden="1">
              <a:extLst>
                <a:ext uri="{63B3BB69-23CF-44E3-9099-C40C66FF867C}">
                  <a14:compatExt spid="_x0000_s756739"/>
                </a:ext>
                <a:ext uri="{FF2B5EF4-FFF2-40B4-BE49-F238E27FC236}">
                  <a16:creationId xmlns:a16="http://schemas.microsoft.com/office/drawing/2014/main" id="{00000000-0008-0000-0700-000003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Notice &amp; Invitation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182880</xdr:colOff>
          <xdr:row>5</xdr:row>
          <xdr:rowOff>0</xdr:rowOff>
        </xdr:from>
        <xdr:to>
          <xdr:col>0</xdr:col>
          <xdr:colOff>1790700</xdr:colOff>
          <xdr:row>6</xdr:row>
          <xdr:rowOff>175260</xdr:rowOff>
        </xdr:to>
        <xdr:sp macro="" textlink="">
          <xdr:nvSpPr>
            <xdr:cNvPr id="756740" name="Button 4" hidden="1">
              <a:extLst>
                <a:ext uri="{63B3BB69-23CF-44E3-9099-C40C66FF867C}">
                  <a14:compatExt spid="_x0000_s756740"/>
                </a:ext>
                <a:ext uri="{FF2B5EF4-FFF2-40B4-BE49-F238E27FC236}">
                  <a16:creationId xmlns:a16="http://schemas.microsoft.com/office/drawing/2014/main" id="{00000000-0008-0000-0700-000004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Quotation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182880</xdr:colOff>
          <xdr:row>7</xdr:row>
          <xdr:rowOff>38100</xdr:rowOff>
        </xdr:from>
        <xdr:to>
          <xdr:col>0</xdr:col>
          <xdr:colOff>1790700</xdr:colOff>
          <xdr:row>8</xdr:row>
          <xdr:rowOff>83820</xdr:rowOff>
        </xdr:to>
        <xdr:sp macro="" textlink="">
          <xdr:nvSpPr>
            <xdr:cNvPr id="756741" name="Button 5" hidden="1">
              <a:extLst>
                <a:ext uri="{63B3BB69-23CF-44E3-9099-C40C66FF867C}">
                  <a14:compatExt spid="_x0000_s756741"/>
                </a:ext>
                <a:ext uri="{FF2B5EF4-FFF2-40B4-BE49-F238E27FC236}">
                  <a16:creationId xmlns:a16="http://schemas.microsoft.com/office/drawing/2014/main" id="{00000000-0008-0000-0700-000005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Conditions of Tender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83820</xdr:rowOff>
        </xdr:from>
        <xdr:to>
          <xdr:col>1</xdr:col>
          <xdr:colOff>30480</xdr:colOff>
          <xdr:row>13</xdr:row>
          <xdr:rowOff>114300</xdr:rowOff>
        </xdr:to>
        <xdr:sp macro="" textlink="">
          <xdr:nvSpPr>
            <xdr:cNvPr id="756742" name="Button 6" hidden="1">
              <a:extLst>
                <a:ext uri="{63B3BB69-23CF-44E3-9099-C40C66FF867C}">
                  <a14:compatExt spid="_x0000_s756742"/>
                </a:ext>
                <a:ext uri="{FF2B5EF4-FFF2-40B4-BE49-F238E27FC236}">
                  <a16:creationId xmlns:a16="http://schemas.microsoft.com/office/drawing/2014/main" id="{00000000-0008-0000-0700-000006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Returnable Docs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99060</xdr:rowOff>
        </xdr:from>
        <xdr:to>
          <xdr:col>1</xdr:col>
          <xdr:colOff>30480</xdr:colOff>
          <xdr:row>19</xdr:row>
          <xdr:rowOff>0</xdr:rowOff>
        </xdr:to>
        <xdr:sp macro="" textlink="">
          <xdr:nvSpPr>
            <xdr:cNvPr id="756743" name="Button 7" hidden="1">
              <a:extLst>
                <a:ext uri="{63B3BB69-23CF-44E3-9099-C40C66FF867C}">
                  <a14:compatExt spid="_x0000_s756743"/>
                </a:ext>
                <a:ext uri="{FF2B5EF4-FFF2-40B4-BE49-F238E27FC236}">
                  <a16:creationId xmlns:a16="http://schemas.microsoft.com/office/drawing/2014/main" id="{00000000-0008-0000-0700-000007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Authority to sign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68580</xdr:rowOff>
        </xdr:from>
        <xdr:to>
          <xdr:col>1</xdr:col>
          <xdr:colOff>30480</xdr:colOff>
          <xdr:row>34</xdr:row>
          <xdr:rowOff>99060</xdr:rowOff>
        </xdr:to>
        <xdr:sp macro="" textlink="">
          <xdr:nvSpPr>
            <xdr:cNvPr id="756744" name="Button 8" hidden="1">
              <a:extLst>
                <a:ext uri="{63B3BB69-23CF-44E3-9099-C40C66FF867C}">
                  <a14:compatExt spid="_x0000_s756744"/>
                </a:ext>
                <a:ext uri="{FF2B5EF4-FFF2-40B4-BE49-F238E27FC236}">
                  <a16:creationId xmlns:a16="http://schemas.microsoft.com/office/drawing/2014/main" id="{00000000-0008-0000-0700-000008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Offer /Acceptance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60960</xdr:rowOff>
        </xdr:from>
        <xdr:to>
          <xdr:col>1</xdr:col>
          <xdr:colOff>30480</xdr:colOff>
          <xdr:row>29</xdr:row>
          <xdr:rowOff>83820</xdr:rowOff>
        </xdr:to>
        <xdr:sp macro="" textlink="">
          <xdr:nvSpPr>
            <xdr:cNvPr id="756745" name="Button 9" hidden="1">
              <a:extLst>
                <a:ext uri="{63B3BB69-23CF-44E3-9099-C40C66FF867C}">
                  <a14:compatExt spid="_x0000_s756745"/>
                </a:ext>
                <a:ext uri="{FF2B5EF4-FFF2-40B4-BE49-F238E27FC236}">
                  <a16:creationId xmlns:a16="http://schemas.microsoft.com/office/drawing/2014/main" id="{00000000-0008-0000-0700-000009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To Preference Certificate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1</xdr:row>
          <xdr:rowOff>45720</xdr:rowOff>
        </xdr:from>
        <xdr:to>
          <xdr:col>1</xdr:col>
          <xdr:colOff>1973580</xdr:colOff>
          <xdr:row>1</xdr:row>
          <xdr:rowOff>335280</xdr:rowOff>
        </xdr:to>
        <xdr:sp macro="" textlink="">
          <xdr:nvSpPr>
            <xdr:cNvPr id="756746" name="Button 10" hidden="1">
              <a:extLst>
                <a:ext uri="{63B3BB69-23CF-44E3-9099-C40C66FF867C}">
                  <a14:compatExt spid="_x0000_s756746"/>
                </a:ext>
                <a:ext uri="{FF2B5EF4-FFF2-40B4-BE49-F238E27FC236}">
                  <a16:creationId xmlns:a16="http://schemas.microsoft.com/office/drawing/2014/main" id="{00000000-0008-0000-0700-00000A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8</xdr:row>
          <xdr:rowOff>30480</xdr:rowOff>
        </xdr:from>
        <xdr:to>
          <xdr:col>1</xdr:col>
          <xdr:colOff>1973580</xdr:colOff>
          <xdr:row>9</xdr:row>
          <xdr:rowOff>45720</xdr:rowOff>
        </xdr:to>
        <xdr:sp macro="" textlink="">
          <xdr:nvSpPr>
            <xdr:cNvPr id="756747" name="Button 11" hidden="1">
              <a:extLst>
                <a:ext uri="{63B3BB69-23CF-44E3-9099-C40C66FF867C}">
                  <a14:compatExt spid="_x0000_s756747"/>
                </a:ext>
                <a:ext uri="{FF2B5EF4-FFF2-40B4-BE49-F238E27FC236}">
                  <a16:creationId xmlns:a16="http://schemas.microsoft.com/office/drawing/2014/main" id="{00000000-0008-0000-0700-00000B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Pricing Instructions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4</xdr:row>
          <xdr:rowOff>83820</xdr:rowOff>
        </xdr:from>
        <xdr:to>
          <xdr:col>1</xdr:col>
          <xdr:colOff>1973580</xdr:colOff>
          <xdr:row>5</xdr:row>
          <xdr:rowOff>83820</xdr:rowOff>
        </xdr:to>
        <xdr:sp macro="" textlink="">
          <xdr:nvSpPr>
            <xdr:cNvPr id="756748" name="Button 12" hidden="1">
              <a:extLst>
                <a:ext uri="{63B3BB69-23CF-44E3-9099-C40C66FF867C}">
                  <a14:compatExt spid="_x0000_s756748"/>
                </a:ext>
                <a:ext uri="{FF2B5EF4-FFF2-40B4-BE49-F238E27FC236}">
                  <a16:creationId xmlns:a16="http://schemas.microsoft.com/office/drawing/2014/main" id="{00000000-0008-0000-0700-00000C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11</xdr:row>
          <xdr:rowOff>83820</xdr:rowOff>
        </xdr:from>
        <xdr:to>
          <xdr:col>1</xdr:col>
          <xdr:colOff>1950720</xdr:colOff>
          <xdr:row>13</xdr:row>
          <xdr:rowOff>106680</xdr:rowOff>
        </xdr:to>
        <xdr:sp macro="" textlink="">
          <xdr:nvSpPr>
            <xdr:cNvPr id="756749" name="Button 13" hidden="1">
              <a:extLst>
                <a:ext uri="{63B3BB69-23CF-44E3-9099-C40C66FF867C}">
                  <a14:compatExt spid="_x0000_s756749"/>
                </a:ext>
                <a:ext uri="{FF2B5EF4-FFF2-40B4-BE49-F238E27FC236}">
                  <a16:creationId xmlns:a16="http://schemas.microsoft.com/office/drawing/2014/main" id="{00000000-0008-0000-0700-00000D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29</xdr:row>
          <xdr:rowOff>76200</xdr:rowOff>
        </xdr:from>
        <xdr:to>
          <xdr:col>1</xdr:col>
          <xdr:colOff>1950720</xdr:colOff>
          <xdr:row>32</xdr:row>
          <xdr:rowOff>7620</xdr:rowOff>
        </xdr:to>
        <xdr:sp macro="" textlink="">
          <xdr:nvSpPr>
            <xdr:cNvPr id="756750" name="Button 14" hidden="1">
              <a:extLst>
                <a:ext uri="{63B3BB69-23CF-44E3-9099-C40C66FF867C}">
                  <a14:compatExt spid="_x0000_s756750"/>
                </a:ext>
                <a:ext uri="{FF2B5EF4-FFF2-40B4-BE49-F238E27FC236}">
                  <a16:creationId xmlns:a16="http://schemas.microsoft.com/office/drawing/2014/main" id="{00000000-0008-0000-0700-00000E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List of Dwgs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24</xdr:row>
          <xdr:rowOff>45720</xdr:rowOff>
        </xdr:from>
        <xdr:to>
          <xdr:col>1</xdr:col>
          <xdr:colOff>1950720</xdr:colOff>
          <xdr:row>26</xdr:row>
          <xdr:rowOff>106680</xdr:rowOff>
        </xdr:to>
        <xdr:sp macro="" textlink="">
          <xdr:nvSpPr>
            <xdr:cNvPr id="756751" name="Button 15" hidden="1">
              <a:extLst>
                <a:ext uri="{63B3BB69-23CF-44E3-9099-C40C66FF867C}">
                  <a14:compatExt spid="_x0000_s756751"/>
                </a:ext>
                <a:ext uri="{FF2B5EF4-FFF2-40B4-BE49-F238E27FC236}">
                  <a16:creationId xmlns:a16="http://schemas.microsoft.com/office/drawing/2014/main" id="{00000000-0008-0000-0700-00000F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HIV Spec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21</xdr:row>
          <xdr:rowOff>106680</xdr:rowOff>
        </xdr:from>
        <xdr:to>
          <xdr:col>1</xdr:col>
          <xdr:colOff>1950720</xdr:colOff>
          <xdr:row>24</xdr:row>
          <xdr:rowOff>0</xdr:rowOff>
        </xdr:to>
        <xdr:sp macro="" textlink="">
          <xdr:nvSpPr>
            <xdr:cNvPr id="756752" name="Button 16" hidden="1">
              <a:extLst>
                <a:ext uri="{63B3BB69-23CF-44E3-9099-C40C66FF867C}">
                  <a14:compatExt spid="_x0000_s756752"/>
                </a:ext>
                <a:ext uri="{FF2B5EF4-FFF2-40B4-BE49-F238E27FC236}">
                  <a16:creationId xmlns:a16="http://schemas.microsoft.com/office/drawing/2014/main" id="{00000000-0008-0000-0700-000010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HIV Compliance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7620</xdr:rowOff>
        </xdr:from>
        <xdr:to>
          <xdr:col>1</xdr:col>
          <xdr:colOff>30480</xdr:colOff>
          <xdr:row>37</xdr:row>
          <xdr:rowOff>38100</xdr:rowOff>
        </xdr:to>
        <xdr:sp macro="" textlink="">
          <xdr:nvSpPr>
            <xdr:cNvPr id="756753" name="Button 17" hidden="1">
              <a:extLst>
                <a:ext uri="{63B3BB69-23CF-44E3-9099-C40C66FF867C}">
                  <a14:compatExt spid="_x0000_s756753"/>
                </a:ext>
                <a:ext uri="{FF2B5EF4-FFF2-40B4-BE49-F238E27FC236}">
                  <a16:creationId xmlns:a16="http://schemas.microsoft.com/office/drawing/2014/main" id="{00000000-0008-0000-0700-000011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Tax Clearance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30480</xdr:rowOff>
        </xdr:from>
        <xdr:to>
          <xdr:col>1</xdr:col>
          <xdr:colOff>30480</xdr:colOff>
          <xdr:row>24</xdr:row>
          <xdr:rowOff>60960</xdr:rowOff>
        </xdr:to>
        <xdr:sp macro="" textlink="">
          <xdr:nvSpPr>
            <xdr:cNvPr id="756754" name="Button 18" hidden="1">
              <a:extLst>
                <a:ext uri="{63B3BB69-23CF-44E3-9099-C40C66FF867C}">
                  <a14:compatExt spid="_x0000_s756754"/>
                </a:ext>
                <a:ext uri="{FF2B5EF4-FFF2-40B4-BE49-F238E27FC236}">
                  <a16:creationId xmlns:a16="http://schemas.microsoft.com/office/drawing/2014/main" id="{00000000-0008-0000-0700-000012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Equipment schedules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114300</xdr:colOff>
          <xdr:row>14</xdr:row>
          <xdr:rowOff>30480</xdr:rowOff>
        </xdr:from>
        <xdr:to>
          <xdr:col>1</xdr:col>
          <xdr:colOff>30480</xdr:colOff>
          <xdr:row>16</xdr:row>
          <xdr:rowOff>60960</xdr:rowOff>
        </xdr:to>
        <xdr:sp macro="" textlink="">
          <xdr:nvSpPr>
            <xdr:cNvPr id="756755" name="Button 19" hidden="1">
              <a:extLst>
                <a:ext uri="{63B3BB69-23CF-44E3-9099-C40C66FF867C}">
                  <a14:compatExt spid="_x0000_s756755"/>
                </a:ext>
                <a:ext uri="{FF2B5EF4-FFF2-40B4-BE49-F238E27FC236}">
                  <a16:creationId xmlns:a16="http://schemas.microsoft.com/office/drawing/2014/main" id="{00000000-0008-0000-0700-000013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Comp Enterp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182880</xdr:colOff>
          <xdr:row>8</xdr:row>
          <xdr:rowOff>137160</xdr:rowOff>
        </xdr:from>
        <xdr:to>
          <xdr:col>0</xdr:col>
          <xdr:colOff>1790700</xdr:colOff>
          <xdr:row>9</xdr:row>
          <xdr:rowOff>152400</xdr:rowOff>
        </xdr:to>
        <xdr:sp macro="" textlink="">
          <xdr:nvSpPr>
            <xdr:cNvPr id="756756" name="Button 20" hidden="1">
              <a:extLst>
                <a:ext uri="{63B3BB69-23CF-44E3-9099-C40C66FF867C}">
                  <a14:compatExt spid="_x0000_s756756"/>
                </a:ext>
                <a:ext uri="{FF2B5EF4-FFF2-40B4-BE49-F238E27FC236}">
                  <a16:creationId xmlns:a16="http://schemas.microsoft.com/office/drawing/2014/main" id="{00000000-0008-0000-0700-000014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Annexure to Invitation to Quote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9</xdr:row>
          <xdr:rowOff>83820</xdr:rowOff>
        </xdr:from>
        <xdr:to>
          <xdr:col>1</xdr:col>
          <xdr:colOff>1973580</xdr:colOff>
          <xdr:row>9</xdr:row>
          <xdr:rowOff>365760</xdr:rowOff>
        </xdr:to>
        <xdr:sp macro="" textlink="">
          <xdr:nvSpPr>
            <xdr:cNvPr id="756757" name="Button 21" hidden="1">
              <a:extLst>
                <a:ext uri="{63B3BB69-23CF-44E3-9099-C40C66FF867C}">
                  <a14:compatExt spid="_x0000_s756757"/>
                </a:ext>
                <a:ext uri="{FF2B5EF4-FFF2-40B4-BE49-F238E27FC236}">
                  <a16:creationId xmlns:a16="http://schemas.microsoft.com/office/drawing/2014/main" id="{00000000-0008-0000-0700-000015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Pricing Schedule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38100</xdr:rowOff>
        </xdr:from>
        <xdr:to>
          <xdr:col>1</xdr:col>
          <xdr:colOff>30480</xdr:colOff>
          <xdr:row>21</xdr:row>
          <xdr:rowOff>114300</xdr:rowOff>
        </xdr:to>
        <xdr:sp macro="" textlink="">
          <xdr:nvSpPr>
            <xdr:cNvPr id="756758" name="Button 22" hidden="1">
              <a:extLst>
                <a:ext uri="{63B3BB69-23CF-44E3-9099-C40C66FF867C}">
                  <a14:compatExt spid="_x0000_s756758"/>
                </a:ext>
                <a:ext uri="{FF2B5EF4-FFF2-40B4-BE49-F238E27FC236}">
                  <a16:creationId xmlns:a16="http://schemas.microsoft.com/office/drawing/2014/main" id="{00000000-0008-0000-0700-000016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Financial Standing and other Resources of Business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45</xdr:row>
          <xdr:rowOff>76200</xdr:rowOff>
        </xdr:from>
        <xdr:to>
          <xdr:col>1</xdr:col>
          <xdr:colOff>30480</xdr:colOff>
          <xdr:row>48</xdr:row>
          <xdr:rowOff>7620</xdr:rowOff>
        </xdr:to>
        <xdr:sp macro="" textlink="">
          <xdr:nvSpPr>
            <xdr:cNvPr id="756759" name="Button 23" hidden="1">
              <a:extLst>
                <a:ext uri="{63B3BB69-23CF-44E3-9099-C40C66FF867C}">
                  <a14:compatExt spid="_x0000_s756759"/>
                </a:ext>
                <a:ext uri="{FF2B5EF4-FFF2-40B4-BE49-F238E27FC236}">
                  <a16:creationId xmlns:a16="http://schemas.microsoft.com/office/drawing/2014/main" id="{00000000-0008-0000-0700-000017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Contract Form - Purchase of Goods/Works - Part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121920</xdr:rowOff>
        </xdr:from>
        <xdr:to>
          <xdr:col>1</xdr:col>
          <xdr:colOff>30480</xdr:colOff>
          <xdr:row>32</xdr:row>
          <xdr:rowOff>22860</xdr:rowOff>
        </xdr:to>
        <xdr:sp macro="" textlink="">
          <xdr:nvSpPr>
            <xdr:cNvPr id="756760" name="Button 24" hidden="1">
              <a:extLst>
                <a:ext uri="{63B3BB69-23CF-44E3-9099-C40C66FF867C}">
                  <a14:compatExt spid="_x0000_s756760"/>
                </a:ext>
                <a:ext uri="{FF2B5EF4-FFF2-40B4-BE49-F238E27FC236}">
                  <a16:creationId xmlns:a16="http://schemas.microsoft.com/office/drawing/2014/main" id="{00000000-0008-0000-0700-000018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Delcaration of Ownership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99060</xdr:rowOff>
        </xdr:from>
        <xdr:to>
          <xdr:col>1</xdr:col>
          <xdr:colOff>30480</xdr:colOff>
          <xdr:row>27</xdr:row>
          <xdr:rowOff>7620</xdr:rowOff>
        </xdr:to>
        <xdr:sp macro="" textlink="">
          <xdr:nvSpPr>
            <xdr:cNvPr id="756761" name="Button 25" hidden="1">
              <a:extLst>
                <a:ext uri="{63B3BB69-23CF-44E3-9099-C40C66FF867C}">
                  <a14:compatExt spid="_x0000_s756761"/>
                </a:ext>
                <a:ext uri="{FF2B5EF4-FFF2-40B4-BE49-F238E27FC236}">
                  <a16:creationId xmlns:a16="http://schemas.microsoft.com/office/drawing/2014/main" id="{00000000-0008-0000-0700-000019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1">
                <a:defRPr sz="1000"/>
              </a:pPr>
              <a:r>
                <a:rPr lang="en-ZA" sz="1000" b="0" i="0" u="none" strike="noStrike" baseline="0">
                  <a:solidFill>
                    <a:srgbClr val="000000"/>
                  </a:solidFill>
                  <a:latin typeface="Arial"/>
                  <a:cs typeface="Arial"/>
                </a:rPr>
                <a:t>Go To Contractors Health &amp; Safey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365760</xdr:colOff>
          <xdr:row>14</xdr:row>
          <xdr:rowOff>22860</xdr:rowOff>
        </xdr:from>
        <xdr:to>
          <xdr:col>1</xdr:col>
          <xdr:colOff>1965960</xdr:colOff>
          <xdr:row>16</xdr:row>
          <xdr:rowOff>45720</xdr:rowOff>
        </xdr:to>
        <xdr:sp macro="" textlink="">
          <xdr:nvSpPr>
            <xdr:cNvPr id="756762" name="Button 26" hidden="1">
              <a:extLst>
                <a:ext uri="{63B3BB69-23CF-44E3-9099-C40C66FF867C}">
                  <a14:compatExt spid="_x0000_s756762"/>
                </a:ext>
                <a:ext uri="{FF2B5EF4-FFF2-40B4-BE49-F238E27FC236}">
                  <a16:creationId xmlns:a16="http://schemas.microsoft.com/office/drawing/2014/main" id="{00000000-0008-0000-0700-00001A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Site Inspection Meeting Certificate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16</xdr:row>
          <xdr:rowOff>99060</xdr:rowOff>
        </xdr:from>
        <xdr:to>
          <xdr:col>1</xdr:col>
          <xdr:colOff>1950720</xdr:colOff>
          <xdr:row>18</xdr:row>
          <xdr:rowOff>114300</xdr:rowOff>
        </xdr:to>
        <xdr:sp macro="" textlink="">
          <xdr:nvSpPr>
            <xdr:cNvPr id="756763" name="Button 27" hidden="1">
              <a:extLst>
                <a:ext uri="{63B3BB69-23CF-44E3-9099-C40C66FF867C}">
                  <a14:compatExt spid="_x0000_s756763"/>
                </a:ext>
                <a:ext uri="{FF2B5EF4-FFF2-40B4-BE49-F238E27FC236}">
                  <a16:creationId xmlns:a16="http://schemas.microsoft.com/office/drawing/2014/main" id="{00000000-0008-0000-0700-00001B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Municipal Rates &amp; Taxes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19</xdr:row>
          <xdr:rowOff>38100</xdr:rowOff>
        </xdr:from>
        <xdr:to>
          <xdr:col>1</xdr:col>
          <xdr:colOff>1950720</xdr:colOff>
          <xdr:row>21</xdr:row>
          <xdr:rowOff>60960</xdr:rowOff>
        </xdr:to>
        <xdr:sp macro="" textlink="">
          <xdr:nvSpPr>
            <xdr:cNvPr id="756764" name="Button 28" hidden="1">
              <a:extLst>
                <a:ext uri="{63B3BB69-23CF-44E3-9099-C40C66FF867C}">
                  <a14:compatExt spid="_x0000_s756764"/>
                </a:ext>
                <a:ext uri="{FF2B5EF4-FFF2-40B4-BE49-F238E27FC236}">
                  <a16:creationId xmlns:a16="http://schemas.microsoft.com/office/drawing/2014/main" id="{00000000-0008-0000-0700-00001C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Compensation Commissioner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27</xdr:row>
          <xdr:rowOff>30480</xdr:rowOff>
        </xdr:from>
        <xdr:to>
          <xdr:col>1</xdr:col>
          <xdr:colOff>1950720</xdr:colOff>
          <xdr:row>29</xdr:row>
          <xdr:rowOff>30480</xdr:rowOff>
        </xdr:to>
        <xdr:sp macro="" textlink="">
          <xdr:nvSpPr>
            <xdr:cNvPr id="756765" name="Button 29" hidden="1">
              <a:extLst>
                <a:ext uri="{63B3BB69-23CF-44E3-9099-C40C66FF867C}">
                  <a14:compatExt spid="_x0000_s756765"/>
                </a:ext>
                <a:ext uri="{FF2B5EF4-FFF2-40B4-BE49-F238E27FC236}">
                  <a16:creationId xmlns:a16="http://schemas.microsoft.com/office/drawing/2014/main" id="{00000000-0008-0000-0700-00001D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UIF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xdr:colOff>
          <xdr:row>1</xdr:row>
          <xdr:rowOff>60960</xdr:rowOff>
        </xdr:from>
        <xdr:to>
          <xdr:col>2</xdr:col>
          <xdr:colOff>1889760</xdr:colOff>
          <xdr:row>1</xdr:row>
          <xdr:rowOff>342900</xdr:rowOff>
        </xdr:to>
        <xdr:sp macro="" textlink="">
          <xdr:nvSpPr>
            <xdr:cNvPr id="756768" name="Button 32" hidden="1">
              <a:extLst>
                <a:ext uri="{63B3BB69-23CF-44E3-9099-C40C66FF867C}">
                  <a14:compatExt spid="_x0000_s756768"/>
                </a:ext>
                <a:ext uri="{FF2B5EF4-FFF2-40B4-BE49-F238E27FC236}">
                  <a16:creationId xmlns:a16="http://schemas.microsoft.com/office/drawing/2014/main" id="{00000000-0008-0000-0700-0000208C0B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xdr:colOff>
          <xdr:row>2</xdr:row>
          <xdr:rowOff>0</xdr:rowOff>
        </xdr:from>
        <xdr:to>
          <xdr:col>2</xdr:col>
          <xdr:colOff>1889760</xdr:colOff>
          <xdr:row>3</xdr:row>
          <xdr:rowOff>22860</xdr:rowOff>
        </xdr:to>
        <xdr:sp macro="" textlink="">
          <xdr:nvSpPr>
            <xdr:cNvPr id="756769" name="Button 33" hidden="1">
              <a:extLst>
                <a:ext uri="{63B3BB69-23CF-44E3-9099-C40C66FF867C}">
                  <a14:compatExt spid="_x0000_s756769"/>
                </a:ext>
                <a:ext uri="{FF2B5EF4-FFF2-40B4-BE49-F238E27FC236}">
                  <a16:creationId xmlns:a16="http://schemas.microsoft.com/office/drawing/2014/main" id="{00000000-0008-0000-0700-000021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83820</xdr:rowOff>
        </xdr:from>
        <xdr:to>
          <xdr:col>1</xdr:col>
          <xdr:colOff>30480</xdr:colOff>
          <xdr:row>39</xdr:row>
          <xdr:rowOff>114300</xdr:rowOff>
        </xdr:to>
        <xdr:sp macro="" textlink="">
          <xdr:nvSpPr>
            <xdr:cNvPr id="756770" name="Button 34" hidden="1">
              <a:extLst>
                <a:ext uri="{63B3BB69-23CF-44E3-9099-C40C66FF867C}">
                  <a14:compatExt spid="_x0000_s756770"/>
                </a:ext>
                <a:ext uri="{FF2B5EF4-FFF2-40B4-BE49-F238E27FC236}">
                  <a16:creationId xmlns:a16="http://schemas.microsoft.com/office/drawing/2014/main" id="{00000000-0008-0000-0700-000022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Certificate of Independent Bid Determination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22860</xdr:rowOff>
        </xdr:from>
        <xdr:to>
          <xdr:col>1</xdr:col>
          <xdr:colOff>30480</xdr:colOff>
          <xdr:row>42</xdr:row>
          <xdr:rowOff>60960</xdr:rowOff>
        </xdr:to>
        <xdr:sp macro="" textlink="">
          <xdr:nvSpPr>
            <xdr:cNvPr id="756771" name="Button 35" hidden="1">
              <a:extLst>
                <a:ext uri="{63B3BB69-23CF-44E3-9099-C40C66FF867C}">
                  <a14:compatExt spid="_x0000_s756771"/>
                </a:ext>
                <a:ext uri="{FF2B5EF4-FFF2-40B4-BE49-F238E27FC236}">
                  <a16:creationId xmlns:a16="http://schemas.microsoft.com/office/drawing/2014/main" id="{00000000-0008-0000-0700-000023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Proof of Bid Deposit Paid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99060</xdr:rowOff>
        </xdr:from>
        <xdr:to>
          <xdr:col>1</xdr:col>
          <xdr:colOff>30480</xdr:colOff>
          <xdr:row>45</xdr:row>
          <xdr:rowOff>30480</xdr:rowOff>
        </xdr:to>
        <xdr:sp macro="" textlink="">
          <xdr:nvSpPr>
            <xdr:cNvPr id="756772" name="Button 36" hidden="1">
              <a:extLst>
                <a:ext uri="{63B3BB69-23CF-44E3-9099-C40C66FF867C}">
                  <a14:compatExt spid="_x0000_s756772"/>
                </a:ext>
                <a:ext uri="{FF2B5EF4-FFF2-40B4-BE49-F238E27FC236}">
                  <a16:creationId xmlns:a16="http://schemas.microsoft.com/office/drawing/2014/main" id="{00000000-0008-0000-0700-000024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Contract Form - Purchase of Goods/Works - Part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32</xdr:row>
          <xdr:rowOff>60960</xdr:rowOff>
        </xdr:from>
        <xdr:to>
          <xdr:col>1</xdr:col>
          <xdr:colOff>1950720</xdr:colOff>
          <xdr:row>34</xdr:row>
          <xdr:rowOff>83820</xdr:rowOff>
        </xdr:to>
        <xdr:sp macro="" textlink="">
          <xdr:nvSpPr>
            <xdr:cNvPr id="756773" name="Button 37" hidden="1">
              <a:extLst>
                <a:ext uri="{63B3BB69-23CF-44E3-9099-C40C66FF867C}">
                  <a14:compatExt spid="_x0000_s756773"/>
                </a:ext>
                <a:ext uri="{FF2B5EF4-FFF2-40B4-BE49-F238E27FC236}">
                  <a16:creationId xmlns:a16="http://schemas.microsoft.com/office/drawing/2014/main" id="{00000000-0008-0000-0700-000025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Declaration of Interest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34</xdr:row>
          <xdr:rowOff>121920</xdr:rowOff>
        </xdr:from>
        <xdr:to>
          <xdr:col>1</xdr:col>
          <xdr:colOff>1950720</xdr:colOff>
          <xdr:row>37</xdr:row>
          <xdr:rowOff>30480</xdr:rowOff>
        </xdr:to>
        <xdr:sp macro="" textlink="">
          <xdr:nvSpPr>
            <xdr:cNvPr id="756774" name="Button 38" hidden="1">
              <a:extLst>
                <a:ext uri="{63B3BB69-23CF-44E3-9099-C40C66FF867C}">
                  <a14:compatExt spid="_x0000_s756774"/>
                </a:ext>
                <a:ext uri="{FF2B5EF4-FFF2-40B4-BE49-F238E27FC236}">
                  <a16:creationId xmlns:a16="http://schemas.microsoft.com/office/drawing/2014/main" id="{00000000-0008-0000-0700-000026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Declaration of Bidders past SCM Practices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60960</xdr:rowOff>
        </xdr:from>
        <xdr:to>
          <xdr:col>2</xdr:col>
          <xdr:colOff>1722120</xdr:colOff>
          <xdr:row>26</xdr:row>
          <xdr:rowOff>38100</xdr:rowOff>
        </xdr:to>
        <xdr:sp macro="" textlink="">
          <xdr:nvSpPr>
            <xdr:cNvPr id="756775" name="Button 39" hidden="1">
              <a:extLst>
                <a:ext uri="{63B3BB69-23CF-44E3-9099-C40C66FF867C}">
                  <a14:compatExt spid="_x0000_s756775"/>
                </a:ext>
                <a:ext uri="{FF2B5EF4-FFF2-40B4-BE49-F238E27FC236}">
                  <a16:creationId xmlns:a16="http://schemas.microsoft.com/office/drawing/2014/main" id="{00000000-0008-0000-0700-000027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OHS Specification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60960</xdr:rowOff>
        </xdr:from>
        <xdr:to>
          <xdr:col>2</xdr:col>
          <xdr:colOff>1722120</xdr:colOff>
          <xdr:row>40</xdr:row>
          <xdr:rowOff>45720</xdr:rowOff>
        </xdr:to>
        <xdr:sp macro="" textlink="">
          <xdr:nvSpPr>
            <xdr:cNvPr id="756776" name="Button 40" hidden="1">
              <a:extLst>
                <a:ext uri="{63B3BB69-23CF-44E3-9099-C40C66FF867C}">
                  <a14:compatExt spid="_x0000_s756776"/>
                </a:ext>
                <a:ext uri="{FF2B5EF4-FFF2-40B4-BE49-F238E27FC236}">
                  <a16:creationId xmlns:a16="http://schemas.microsoft.com/office/drawing/2014/main" id="{00000000-0008-0000-0700-000028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EPWP Scope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22860</xdr:rowOff>
        </xdr:from>
        <xdr:to>
          <xdr:col>2</xdr:col>
          <xdr:colOff>1722120</xdr:colOff>
          <xdr:row>38</xdr:row>
          <xdr:rowOff>7620</xdr:rowOff>
        </xdr:to>
        <xdr:sp macro="" textlink="">
          <xdr:nvSpPr>
            <xdr:cNvPr id="756777" name="Button 41" hidden="1">
              <a:extLst>
                <a:ext uri="{63B3BB69-23CF-44E3-9099-C40C66FF867C}">
                  <a14:compatExt spid="_x0000_s756777"/>
                </a:ext>
                <a:ext uri="{FF2B5EF4-FFF2-40B4-BE49-F238E27FC236}">
                  <a16:creationId xmlns:a16="http://schemas.microsoft.com/office/drawing/2014/main" id="{00000000-0008-0000-0700-000029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EPWP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83820</xdr:rowOff>
        </xdr:from>
        <xdr:to>
          <xdr:col>2</xdr:col>
          <xdr:colOff>1722120</xdr:colOff>
          <xdr:row>33</xdr:row>
          <xdr:rowOff>68580</xdr:rowOff>
        </xdr:to>
        <xdr:sp macro="" textlink="">
          <xdr:nvSpPr>
            <xdr:cNvPr id="756778" name="Button 42" hidden="1">
              <a:extLst>
                <a:ext uri="{63B3BB69-23CF-44E3-9099-C40C66FF867C}">
                  <a14:compatExt spid="_x0000_s756778"/>
                </a:ext>
                <a:ext uri="{FF2B5EF4-FFF2-40B4-BE49-F238E27FC236}">
                  <a16:creationId xmlns:a16="http://schemas.microsoft.com/office/drawing/2014/main" id="{00000000-0008-0000-0700-00002A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EPWP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60960</xdr:rowOff>
        </xdr:from>
        <xdr:to>
          <xdr:col>2</xdr:col>
          <xdr:colOff>1722120</xdr:colOff>
          <xdr:row>28</xdr:row>
          <xdr:rowOff>38100</xdr:rowOff>
        </xdr:to>
        <xdr:sp macro="" textlink="">
          <xdr:nvSpPr>
            <xdr:cNvPr id="756779" name="Button 43" hidden="1">
              <a:extLst>
                <a:ext uri="{63B3BB69-23CF-44E3-9099-C40C66FF867C}">
                  <a14:compatExt spid="_x0000_s756779"/>
                </a:ext>
                <a:ext uri="{FF2B5EF4-FFF2-40B4-BE49-F238E27FC236}">
                  <a16:creationId xmlns:a16="http://schemas.microsoft.com/office/drawing/2014/main" id="{00000000-0008-0000-0700-00002B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OHS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41</xdr:row>
          <xdr:rowOff>0</xdr:rowOff>
        </xdr:from>
        <xdr:to>
          <xdr:col>1</xdr:col>
          <xdr:colOff>1950720</xdr:colOff>
          <xdr:row>43</xdr:row>
          <xdr:rowOff>0</xdr:rowOff>
        </xdr:to>
        <xdr:sp macro="" textlink="">
          <xdr:nvSpPr>
            <xdr:cNvPr id="756780" name="Button 44" hidden="1">
              <a:extLst>
                <a:ext uri="{63B3BB69-23CF-44E3-9099-C40C66FF867C}">
                  <a14:compatExt spid="_x0000_s756780"/>
                </a:ext>
                <a:ext uri="{FF2B5EF4-FFF2-40B4-BE49-F238E27FC236}">
                  <a16:creationId xmlns:a16="http://schemas.microsoft.com/office/drawing/2014/main" id="{00000000-0008-0000-0700-00002C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Base line Risk assessment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37</xdr:row>
          <xdr:rowOff>68580</xdr:rowOff>
        </xdr:from>
        <xdr:to>
          <xdr:col>1</xdr:col>
          <xdr:colOff>1950720</xdr:colOff>
          <xdr:row>40</xdr:row>
          <xdr:rowOff>83820</xdr:rowOff>
        </xdr:to>
        <xdr:sp macro="" textlink="">
          <xdr:nvSpPr>
            <xdr:cNvPr id="756781" name="Button 45" hidden="1">
              <a:extLst>
                <a:ext uri="{63B3BB69-23CF-44E3-9099-C40C66FF867C}">
                  <a14:compatExt spid="_x0000_s756781"/>
                </a:ext>
                <a:ext uri="{FF2B5EF4-FFF2-40B4-BE49-F238E27FC236}">
                  <a16:creationId xmlns:a16="http://schemas.microsoft.com/office/drawing/2014/main" id="{00000000-0008-0000-0700-00002D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Clients specific requirement for Contractors Detailed OHS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33</xdr:row>
          <xdr:rowOff>114300</xdr:rowOff>
        </xdr:from>
        <xdr:to>
          <xdr:col>2</xdr:col>
          <xdr:colOff>1722120</xdr:colOff>
          <xdr:row>35</xdr:row>
          <xdr:rowOff>99060</xdr:rowOff>
        </xdr:to>
        <xdr:sp macro="" textlink="">
          <xdr:nvSpPr>
            <xdr:cNvPr id="756782" name="Button 46" hidden="1">
              <a:extLst>
                <a:ext uri="{63B3BB69-23CF-44E3-9099-C40C66FF867C}">
                  <a14:compatExt spid="_x0000_s756782"/>
                </a:ext>
                <a:ext uri="{FF2B5EF4-FFF2-40B4-BE49-F238E27FC236}">
                  <a16:creationId xmlns:a16="http://schemas.microsoft.com/office/drawing/2014/main" id="{00000000-0008-0000-0700-00002E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EPWP Bill No.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43</xdr:row>
          <xdr:rowOff>45720</xdr:rowOff>
        </xdr:from>
        <xdr:to>
          <xdr:col>1</xdr:col>
          <xdr:colOff>1950720</xdr:colOff>
          <xdr:row>45</xdr:row>
          <xdr:rowOff>83820</xdr:rowOff>
        </xdr:to>
        <xdr:sp macro="" textlink="">
          <xdr:nvSpPr>
            <xdr:cNvPr id="756785" name="Button 49" hidden="1">
              <a:extLst>
                <a:ext uri="{63B3BB69-23CF-44E3-9099-C40C66FF867C}">
                  <a14:compatExt spid="_x0000_s756785"/>
                </a:ext>
                <a:ext uri="{FF2B5EF4-FFF2-40B4-BE49-F238E27FC236}">
                  <a16:creationId xmlns:a16="http://schemas.microsoft.com/office/drawing/2014/main" id="{00000000-0008-0000-0700-000031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SBD 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46</xdr:row>
          <xdr:rowOff>0</xdr:rowOff>
        </xdr:from>
        <xdr:to>
          <xdr:col>1</xdr:col>
          <xdr:colOff>1950720</xdr:colOff>
          <xdr:row>48</xdr:row>
          <xdr:rowOff>30480</xdr:rowOff>
        </xdr:to>
        <xdr:sp macro="" textlink="">
          <xdr:nvSpPr>
            <xdr:cNvPr id="756786" name="Button 50" hidden="1">
              <a:extLst>
                <a:ext uri="{63B3BB69-23CF-44E3-9099-C40C66FF867C}">
                  <a14:compatExt spid="_x0000_s756786"/>
                </a:ext>
                <a:ext uri="{FF2B5EF4-FFF2-40B4-BE49-F238E27FC236}">
                  <a16:creationId xmlns:a16="http://schemas.microsoft.com/office/drawing/2014/main" id="{00000000-0008-0000-0700-000032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Capacity of Bidder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48</xdr:row>
          <xdr:rowOff>99060</xdr:rowOff>
        </xdr:from>
        <xdr:to>
          <xdr:col>1</xdr:col>
          <xdr:colOff>1965960</xdr:colOff>
          <xdr:row>50</xdr:row>
          <xdr:rowOff>137160</xdr:rowOff>
        </xdr:to>
        <xdr:sp macro="" textlink="">
          <xdr:nvSpPr>
            <xdr:cNvPr id="756787" name="Button 51" hidden="1">
              <a:extLst>
                <a:ext uri="{63B3BB69-23CF-44E3-9099-C40C66FF867C}">
                  <a14:compatExt spid="_x0000_s756787"/>
                </a:ext>
                <a:ext uri="{FF2B5EF4-FFF2-40B4-BE49-F238E27FC236}">
                  <a16:creationId xmlns:a16="http://schemas.microsoft.com/office/drawing/2014/main" id="{00000000-0008-0000-0700-0000338C0B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Functionality Criteria</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32</xdr:col>
      <xdr:colOff>45720</xdr:colOff>
      <xdr:row>0</xdr:row>
      <xdr:rowOff>7620</xdr:rowOff>
    </xdr:from>
    <xdr:to>
      <xdr:col>35</xdr:col>
      <xdr:colOff>472440</xdr:colOff>
      <xdr:row>2</xdr:row>
      <xdr:rowOff>15240</xdr:rowOff>
    </xdr:to>
    <xdr:pic>
      <xdr:nvPicPr>
        <xdr:cNvPr id="2" name="Picture 1" descr="http://www.smartcape.org.za/uploads/pics/epwp_logo_scape.jpg">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601700" y="7620"/>
          <a:ext cx="2133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22860</xdr:colOff>
      <xdr:row>0</xdr:row>
      <xdr:rowOff>25375</xdr:rowOff>
    </xdr:from>
    <xdr:to>
      <xdr:col>27</xdr:col>
      <xdr:colOff>370777</xdr:colOff>
      <xdr:row>2</xdr:row>
      <xdr:rowOff>30593</xdr:rowOff>
    </xdr:to>
    <xdr:pic>
      <xdr:nvPicPr>
        <xdr:cNvPr id="3" name="Picture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cstate="print"/>
        <a:stretch>
          <a:fillRect/>
        </a:stretch>
      </xdr:blipFill>
      <xdr:spPr>
        <a:xfrm>
          <a:off x="9014460" y="25375"/>
          <a:ext cx="1810957" cy="462418"/>
        </a:xfrm>
        <a:prstGeom prst="rect">
          <a:avLst/>
        </a:prstGeom>
      </xdr:spPr>
    </xdr:pic>
    <xdr:clientData/>
  </xdr:twoCellAnchor>
  <xdr:twoCellAnchor editAs="absolute">
    <xdr:from>
      <xdr:col>40</xdr:col>
      <xdr:colOff>85725</xdr:colOff>
      <xdr:row>5</xdr:row>
      <xdr:rowOff>123825</xdr:rowOff>
    </xdr:from>
    <xdr:to>
      <xdr:col>42</xdr:col>
      <xdr:colOff>400050</xdr:colOff>
      <xdr:row>5</xdr:row>
      <xdr:rowOff>459105</xdr:rowOff>
    </xdr:to>
    <xdr:sp macro="" textlink="">
      <xdr:nvSpPr>
        <xdr:cNvPr id="4" name="Text Box 265219">
          <a:extLst>
            <a:ext uri="{FF2B5EF4-FFF2-40B4-BE49-F238E27FC236}">
              <a16:creationId xmlns:a16="http://schemas.microsoft.com/office/drawing/2014/main" id="{00000000-0008-0000-3800-000004000000}"/>
            </a:ext>
          </a:extLst>
        </xdr:cNvPr>
        <xdr:cNvSpPr txBox="1">
          <a:spLocks noChangeArrowheads="1"/>
        </xdr:cNvSpPr>
      </xdr:nvSpPr>
      <xdr:spPr bwMode="auto">
        <a:xfrm>
          <a:off x="18173700" y="1057275"/>
          <a:ext cx="1438275"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40</xdr:col>
          <xdr:colOff>60960</xdr:colOff>
          <xdr:row>1</xdr:row>
          <xdr:rowOff>114300</xdr:rowOff>
        </xdr:from>
        <xdr:to>
          <xdr:col>42</xdr:col>
          <xdr:colOff>220980</xdr:colOff>
          <xdr:row>3</xdr:row>
          <xdr:rowOff>68580</xdr:rowOff>
        </xdr:to>
        <xdr:sp macro="" textlink="">
          <xdr:nvSpPr>
            <xdr:cNvPr id="1036289" name="Button 1" hidden="1">
              <a:extLst>
                <a:ext uri="{63B3BB69-23CF-44E3-9099-C40C66FF867C}">
                  <a14:compatExt spid="_x0000_s1036289"/>
                </a:ext>
                <a:ext uri="{FF2B5EF4-FFF2-40B4-BE49-F238E27FC236}">
                  <a16:creationId xmlns:a16="http://schemas.microsoft.com/office/drawing/2014/main" id="{00000000-0008-0000-3800-000001D0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40</xdr:col>
          <xdr:colOff>60960</xdr:colOff>
          <xdr:row>6</xdr:row>
          <xdr:rowOff>7620</xdr:rowOff>
        </xdr:from>
        <xdr:to>
          <xdr:col>42</xdr:col>
          <xdr:colOff>220980</xdr:colOff>
          <xdr:row>7</xdr:row>
          <xdr:rowOff>45720</xdr:rowOff>
        </xdr:to>
        <xdr:sp macro="" textlink="">
          <xdr:nvSpPr>
            <xdr:cNvPr id="1036290" name="Button 2" hidden="1">
              <a:extLst>
                <a:ext uri="{63B3BB69-23CF-44E3-9099-C40C66FF867C}">
                  <a14:compatExt spid="_x0000_s1036290"/>
                </a:ext>
                <a:ext uri="{FF2B5EF4-FFF2-40B4-BE49-F238E27FC236}">
                  <a16:creationId xmlns:a16="http://schemas.microsoft.com/office/drawing/2014/main" id="{00000000-0008-0000-3800-000002D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40</xdr:col>
          <xdr:colOff>60960</xdr:colOff>
          <xdr:row>3</xdr:row>
          <xdr:rowOff>99060</xdr:rowOff>
        </xdr:from>
        <xdr:to>
          <xdr:col>42</xdr:col>
          <xdr:colOff>220980</xdr:colOff>
          <xdr:row>5</xdr:row>
          <xdr:rowOff>76200</xdr:rowOff>
        </xdr:to>
        <xdr:sp macro="" textlink="">
          <xdr:nvSpPr>
            <xdr:cNvPr id="1036291" name="Button 3" hidden="1">
              <a:extLst>
                <a:ext uri="{63B3BB69-23CF-44E3-9099-C40C66FF867C}">
                  <a14:compatExt spid="_x0000_s1036291"/>
                </a:ext>
                <a:ext uri="{FF2B5EF4-FFF2-40B4-BE49-F238E27FC236}">
                  <a16:creationId xmlns:a16="http://schemas.microsoft.com/office/drawing/2014/main" id="{00000000-0008-0000-3800-000003D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40</xdr:col>
          <xdr:colOff>60960</xdr:colOff>
          <xdr:row>7</xdr:row>
          <xdr:rowOff>68580</xdr:rowOff>
        </xdr:from>
        <xdr:to>
          <xdr:col>42</xdr:col>
          <xdr:colOff>220980</xdr:colOff>
          <xdr:row>8</xdr:row>
          <xdr:rowOff>213360</xdr:rowOff>
        </xdr:to>
        <xdr:sp macro="" textlink="">
          <xdr:nvSpPr>
            <xdr:cNvPr id="1036292" name="Button 4" hidden="1">
              <a:extLst>
                <a:ext uri="{63B3BB69-23CF-44E3-9099-C40C66FF867C}">
                  <a14:compatExt spid="_x0000_s1036292"/>
                </a:ext>
                <a:ext uri="{FF2B5EF4-FFF2-40B4-BE49-F238E27FC236}">
                  <a16:creationId xmlns:a16="http://schemas.microsoft.com/office/drawing/2014/main" id="{00000000-0008-0000-3800-000004D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xdr:twoCellAnchor editAs="absolute">
    <xdr:from>
      <xdr:col>3</xdr:col>
      <xdr:colOff>0</xdr:colOff>
      <xdr:row>4</xdr:row>
      <xdr:rowOff>66675</xdr:rowOff>
    </xdr:from>
    <xdr:to>
      <xdr:col>5</xdr:col>
      <xdr:colOff>257175</xdr:colOff>
      <xdr:row>6</xdr:row>
      <xdr:rowOff>144780</xdr:rowOff>
    </xdr:to>
    <xdr:sp macro="" textlink="">
      <xdr:nvSpPr>
        <xdr:cNvPr id="2" name="Text Box 265219">
          <a:extLst>
            <a:ext uri="{FF2B5EF4-FFF2-40B4-BE49-F238E27FC236}">
              <a16:creationId xmlns:a16="http://schemas.microsoft.com/office/drawing/2014/main" id="{00000000-0008-0000-3900-000002000000}"/>
            </a:ext>
          </a:extLst>
        </xdr:cNvPr>
        <xdr:cNvSpPr txBox="1">
          <a:spLocks noChangeArrowheads="1"/>
        </xdr:cNvSpPr>
      </xdr:nvSpPr>
      <xdr:spPr bwMode="auto">
        <a:xfrm>
          <a:off x="11563350" y="1000125"/>
          <a:ext cx="1438275"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3</xdr:col>
          <xdr:colOff>0</xdr:colOff>
          <xdr:row>1</xdr:row>
          <xdr:rowOff>99060</xdr:rowOff>
        </xdr:from>
        <xdr:to>
          <xdr:col>5</xdr:col>
          <xdr:colOff>152400</xdr:colOff>
          <xdr:row>2</xdr:row>
          <xdr:rowOff>144780</xdr:rowOff>
        </xdr:to>
        <xdr:sp macro="" textlink="">
          <xdr:nvSpPr>
            <xdr:cNvPr id="968705" name="Button 1" hidden="1">
              <a:extLst>
                <a:ext uri="{63B3BB69-23CF-44E3-9099-C40C66FF867C}">
                  <a14:compatExt spid="_x0000_s968705"/>
                </a:ext>
                <a:ext uri="{FF2B5EF4-FFF2-40B4-BE49-F238E27FC236}">
                  <a16:creationId xmlns:a16="http://schemas.microsoft.com/office/drawing/2014/main" id="{00000000-0008-0000-3900-000001C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6</xdr:row>
          <xdr:rowOff>152400</xdr:rowOff>
        </xdr:from>
        <xdr:to>
          <xdr:col>5</xdr:col>
          <xdr:colOff>152400</xdr:colOff>
          <xdr:row>7</xdr:row>
          <xdr:rowOff>198120</xdr:rowOff>
        </xdr:to>
        <xdr:sp macro="" textlink="">
          <xdr:nvSpPr>
            <xdr:cNvPr id="968706" name="Button 2" hidden="1">
              <a:extLst>
                <a:ext uri="{63B3BB69-23CF-44E3-9099-C40C66FF867C}">
                  <a14:compatExt spid="_x0000_s968706"/>
                </a:ext>
                <a:ext uri="{FF2B5EF4-FFF2-40B4-BE49-F238E27FC236}">
                  <a16:creationId xmlns:a16="http://schemas.microsoft.com/office/drawing/2014/main" id="{00000000-0008-0000-3900-000002C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2</xdr:row>
          <xdr:rowOff>175260</xdr:rowOff>
        </xdr:from>
        <xdr:to>
          <xdr:col>5</xdr:col>
          <xdr:colOff>152400</xdr:colOff>
          <xdr:row>3</xdr:row>
          <xdr:rowOff>220980</xdr:rowOff>
        </xdr:to>
        <xdr:sp macro="" textlink="">
          <xdr:nvSpPr>
            <xdr:cNvPr id="968707" name="Button 3" hidden="1">
              <a:extLst>
                <a:ext uri="{63B3BB69-23CF-44E3-9099-C40C66FF867C}">
                  <a14:compatExt spid="_x0000_s968707"/>
                </a:ext>
                <a:ext uri="{FF2B5EF4-FFF2-40B4-BE49-F238E27FC236}">
                  <a16:creationId xmlns:a16="http://schemas.microsoft.com/office/drawing/2014/main" id="{00000000-0008-0000-3900-000003C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7</xdr:row>
          <xdr:rowOff>236220</xdr:rowOff>
        </xdr:from>
        <xdr:to>
          <xdr:col>5</xdr:col>
          <xdr:colOff>152400</xdr:colOff>
          <xdr:row>9</xdr:row>
          <xdr:rowOff>83820</xdr:rowOff>
        </xdr:to>
        <xdr:sp macro="" textlink="">
          <xdr:nvSpPr>
            <xdr:cNvPr id="968708" name="Button 4" hidden="1">
              <a:extLst>
                <a:ext uri="{63B3BB69-23CF-44E3-9099-C40C66FF867C}">
                  <a14:compatExt spid="_x0000_s968708"/>
                </a:ext>
                <a:ext uri="{FF2B5EF4-FFF2-40B4-BE49-F238E27FC236}">
                  <a16:creationId xmlns:a16="http://schemas.microsoft.com/office/drawing/2014/main" id="{00000000-0008-0000-3900-000004C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xdr:twoCellAnchor editAs="oneCell">
    <xdr:from>
      <xdr:col>8</xdr:col>
      <xdr:colOff>236220</xdr:colOff>
      <xdr:row>0</xdr:row>
      <xdr:rowOff>38100</xdr:rowOff>
    </xdr:from>
    <xdr:to>
      <xdr:col>10</xdr:col>
      <xdr:colOff>678180</xdr:colOff>
      <xdr:row>1</xdr:row>
      <xdr:rowOff>283845</xdr:rowOff>
    </xdr:to>
    <xdr:pic>
      <xdr:nvPicPr>
        <xdr:cNvPr id="2" name="Picture 1" descr="http://www.smartcape.org.za/uploads/pics/epwp_logo_scape.jpg">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7894320" y="38100"/>
          <a:ext cx="214884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16666</xdr:colOff>
      <xdr:row>3</xdr:row>
      <xdr:rowOff>35719</xdr:rowOff>
    </xdr:from>
    <xdr:to>
      <xdr:col>14</xdr:col>
      <xdr:colOff>266697</xdr:colOff>
      <xdr:row>4</xdr:row>
      <xdr:rowOff>245269</xdr:rowOff>
    </xdr:to>
    <xdr:sp macro="" textlink="">
      <xdr:nvSpPr>
        <xdr:cNvPr id="3" name="Text Box 265219">
          <a:extLst>
            <a:ext uri="{FF2B5EF4-FFF2-40B4-BE49-F238E27FC236}">
              <a16:creationId xmlns:a16="http://schemas.microsoft.com/office/drawing/2014/main" id="{00000000-0008-0000-3A00-000003000000}"/>
            </a:ext>
          </a:extLst>
        </xdr:cNvPr>
        <xdr:cNvSpPr txBox="1">
          <a:spLocks noChangeArrowheads="1"/>
        </xdr:cNvSpPr>
      </xdr:nvSpPr>
      <xdr:spPr bwMode="auto">
        <a:xfrm>
          <a:off x="10529885" y="1000125"/>
          <a:ext cx="1488281" cy="32861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670560</xdr:colOff>
          <xdr:row>1</xdr:row>
          <xdr:rowOff>38100</xdr:rowOff>
        </xdr:from>
        <xdr:to>
          <xdr:col>14</xdr:col>
          <xdr:colOff>68580</xdr:colOff>
          <xdr:row>1</xdr:row>
          <xdr:rowOff>335280</xdr:rowOff>
        </xdr:to>
        <xdr:sp macro="" textlink="">
          <xdr:nvSpPr>
            <xdr:cNvPr id="970753" name="Button 1" hidden="1">
              <a:extLst>
                <a:ext uri="{63B3BB69-23CF-44E3-9099-C40C66FF867C}">
                  <a14:compatExt spid="_x0000_s970753"/>
                </a:ext>
                <a:ext uri="{FF2B5EF4-FFF2-40B4-BE49-F238E27FC236}">
                  <a16:creationId xmlns:a16="http://schemas.microsoft.com/office/drawing/2014/main" id="{00000000-0008-0000-3A00-000001D0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5</xdr:row>
          <xdr:rowOff>22860</xdr:rowOff>
        </xdr:from>
        <xdr:to>
          <xdr:col>14</xdr:col>
          <xdr:colOff>68580</xdr:colOff>
          <xdr:row>6</xdr:row>
          <xdr:rowOff>45720</xdr:rowOff>
        </xdr:to>
        <xdr:sp macro="" textlink="">
          <xdr:nvSpPr>
            <xdr:cNvPr id="970754" name="Button 2" hidden="1">
              <a:extLst>
                <a:ext uri="{63B3BB69-23CF-44E3-9099-C40C66FF867C}">
                  <a14:compatExt spid="_x0000_s970754"/>
                </a:ext>
                <a:ext uri="{FF2B5EF4-FFF2-40B4-BE49-F238E27FC236}">
                  <a16:creationId xmlns:a16="http://schemas.microsoft.com/office/drawing/2014/main" id="{00000000-0008-0000-3A00-000002D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1</xdr:row>
          <xdr:rowOff>365760</xdr:rowOff>
        </xdr:from>
        <xdr:to>
          <xdr:col>14</xdr:col>
          <xdr:colOff>68580</xdr:colOff>
          <xdr:row>3</xdr:row>
          <xdr:rowOff>22860</xdr:rowOff>
        </xdr:to>
        <xdr:sp macro="" textlink="">
          <xdr:nvSpPr>
            <xdr:cNvPr id="970755" name="Button 3" hidden="1">
              <a:extLst>
                <a:ext uri="{63B3BB69-23CF-44E3-9099-C40C66FF867C}">
                  <a14:compatExt spid="_x0000_s970755"/>
                </a:ext>
                <a:ext uri="{FF2B5EF4-FFF2-40B4-BE49-F238E27FC236}">
                  <a16:creationId xmlns:a16="http://schemas.microsoft.com/office/drawing/2014/main" id="{00000000-0008-0000-3A00-000003D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6</xdr:row>
          <xdr:rowOff>83820</xdr:rowOff>
        </xdr:from>
        <xdr:to>
          <xdr:col>14</xdr:col>
          <xdr:colOff>68580</xdr:colOff>
          <xdr:row>7</xdr:row>
          <xdr:rowOff>160020</xdr:rowOff>
        </xdr:to>
        <xdr:sp macro="" textlink="">
          <xdr:nvSpPr>
            <xdr:cNvPr id="970756" name="Button 4" hidden="1">
              <a:extLst>
                <a:ext uri="{63B3BB69-23CF-44E3-9099-C40C66FF867C}">
                  <a14:compatExt spid="_x0000_s970756"/>
                </a:ext>
                <a:ext uri="{FF2B5EF4-FFF2-40B4-BE49-F238E27FC236}">
                  <a16:creationId xmlns:a16="http://schemas.microsoft.com/office/drawing/2014/main" id="{00000000-0008-0000-3A00-000004D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5</xdr:col>
      <xdr:colOff>71437</xdr:colOff>
      <xdr:row>0</xdr:row>
      <xdr:rowOff>71437</xdr:rowOff>
    </xdr:from>
    <xdr:to>
      <xdr:col>7</xdr:col>
      <xdr:colOff>904875</xdr:colOff>
      <xdr:row>1</xdr:row>
      <xdr:rowOff>392906</xdr:rowOff>
    </xdr:to>
    <xdr:pic>
      <xdr:nvPicPr>
        <xdr:cNvPr id="9" name="Picture 8" descr="Public Works Logo">
          <a:extLst>
            <a:ext uri="{FF2B5EF4-FFF2-40B4-BE49-F238E27FC236}">
              <a16:creationId xmlns:a16="http://schemas.microsoft.com/office/drawing/2014/main" id="{00000000-0008-0000-3A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74406" y="71437"/>
          <a:ext cx="2595563" cy="55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1241516</xdr:colOff>
      <xdr:row>0</xdr:row>
      <xdr:rowOff>46809</xdr:rowOff>
    </xdr:from>
    <xdr:to>
      <xdr:col>14</xdr:col>
      <xdr:colOff>630608</xdr:colOff>
      <xdr:row>2</xdr:row>
      <xdr:rowOff>60009</xdr:rowOff>
    </xdr:to>
    <xdr:pic>
      <xdr:nvPicPr>
        <xdr:cNvPr id="2" name="Picture 1" descr="http://www.smartcape.org.za/uploads/pics/epwp_logo_scape.jpg">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631636" y="46809"/>
          <a:ext cx="2109432" cy="4704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537881</xdr:colOff>
      <xdr:row>4</xdr:row>
      <xdr:rowOff>144556</xdr:rowOff>
    </xdr:from>
    <xdr:to>
      <xdr:col>18</xdr:col>
      <xdr:colOff>239245</xdr:colOff>
      <xdr:row>5</xdr:row>
      <xdr:rowOff>211231</xdr:rowOff>
    </xdr:to>
    <xdr:sp macro="" textlink="">
      <xdr:nvSpPr>
        <xdr:cNvPr id="3" name="Text Box 265219">
          <a:extLst>
            <a:ext uri="{FF2B5EF4-FFF2-40B4-BE49-F238E27FC236}">
              <a16:creationId xmlns:a16="http://schemas.microsoft.com/office/drawing/2014/main" id="{00000000-0008-0000-3B00-000003000000}"/>
            </a:ext>
          </a:extLst>
        </xdr:cNvPr>
        <xdr:cNvSpPr txBox="1">
          <a:spLocks noChangeArrowheads="1"/>
        </xdr:cNvSpPr>
      </xdr:nvSpPr>
      <xdr:spPr bwMode="auto">
        <a:xfrm>
          <a:off x="16192499" y="1052232"/>
          <a:ext cx="1483099" cy="32441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15</xdr:col>
          <xdr:colOff>426720</xdr:colOff>
          <xdr:row>1</xdr:row>
          <xdr:rowOff>99060</xdr:rowOff>
        </xdr:from>
        <xdr:to>
          <xdr:col>18</xdr:col>
          <xdr:colOff>99060</xdr:colOff>
          <xdr:row>3</xdr:row>
          <xdr:rowOff>7620</xdr:rowOff>
        </xdr:to>
        <xdr:sp macro="" textlink="">
          <xdr:nvSpPr>
            <xdr:cNvPr id="971777" name="Button 1" hidden="1">
              <a:extLst>
                <a:ext uri="{63B3BB69-23CF-44E3-9099-C40C66FF867C}">
                  <a14:compatExt spid="_x0000_s971777"/>
                </a:ext>
                <a:ext uri="{FF2B5EF4-FFF2-40B4-BE49-F238E27FC236}">
                  <a16:creationId xmlns:a16="http://schemas.microsoft.com/office/drawing/2014/main" id="{00000000-0008-0000-3B00-000001D4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6</xdr:row>
          <xdr:rowOff>0</xdr:rowOff>
        </xdr:from>
        <xdr:to>
          <xdr:col>18</xdr:col>
          <xdr:colOff>99060</xdr:colOff>
          <xdr:row>7</xdr:row>
          <xdr:rowOff>68580</xdr:rowOff>
        </xdr:to>
        <xdr:sp macro="" textlink="">
          <xdr:nvSpPr>
            <xdr:cNvPr id="971778" name="Button 2" hidden="1">
              <a:extLst>
                <a:ext uri="{63B3BB69-23CF-44E3-9099-C40C66FF867C}">
                  <a14:compatExt spid="_x0000_s971778"/>
                </a:ext>
                <a:ext uri="{FF2B5EF4-FFF2-40B4-BE49-F238E27FC236}">
                  <a16:creationId xmlns:a16="http://schemas.microsoft.com/office/drawing/2014/main" id="{00000000-0008-0000-3B00-000002D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3</xdr:row>
          <xdr:rowOff>38100</xdr:rowOff>
        </xdr:from>
        <xdr:to>
          <xdr:col>18</xdr:col>
          <xdr:colOff>99060</xdr:colOff>
          <xdr:row>4</xdr:row>
          <xdr:rowOff>76200</xdr:rowOff>
        </xdr:to>
        <xdr:sp macro="" textlink="">
          <xdr:nvSpPr>
            <xdr:cNvPr id="971779" name="Button 3" hidden="1">
              <a:extLst>
                <a:ext uri="{63B3BB69-23CF-44E3-9099-C40C66FF867C}">
                  <a14:compatExt spid="_x0000_s971779"/>
                </a:ext>
                <a:ext uri="{FF2B5EF4-FFF2-40B4-BE49-F238E27FC236}">
                  <a16:creationId xmlns:a16="http://schemas.microsoft.com/office/drawing/2014/main" id="{00000000-0008-0000-3B00-000003D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7</xdr:row>
          <xdr:rowOff>106680</xdr:rowOff>
        </xdr:from>
        <xdr:to>
          <xdr:col>18</xdr:col>
          <xdr:colOff>99060</xdr:colOff>
          <xdr:row>8</xdr:row>
          <xdr:rowOff>160020</xdr:rowOff>
        </xdr:to>
        <xdr:sp macro="" textlink="">
          <xdr:nvSpPr>
            <xdr:cNvPr id="971780" name="Button 4" hidden="1">
              <a:extLst>
                <a:ext uri="{63B3BB69-23CF-44E3-9099-C40C66FF867C}">
                  <a14:compatExt spid="_x0000_s971780"/>
                </a:ext>
                <a:ext uri="{FF2B5EF4-FFF2-40B4-BE49-F238E27FC236}">
                  <a16:creationId xmlns:a16="http://schemas.microsoft.com/office/drawing/2014/main" id="{00000000-0008-0000-3B00-000004D4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6</xdr:col>
      <xdr:colOff>122465</xdr:colOff>
      <xdr:row>0</xdr:row>
      <xdr:rowOff>0</xdr:rowOff>
    </xdr:from>
    <xdr:to>
      <xdr:col>8</xdr:col>
      <xdr:colOff>639537</xdr:colOff>
      <xdr:row>3</xdr:row>
      <xdr:rowOff>40821</xdr:rowOff>
    </xdr:to>
    <xdr:pic>
      <xdr:nvPicPr>
        <xdr:cNvPr id="10" name="Picture 9" descr="Public Works Logo">
          <a:extLst>
            <a:ext uri="{FF2B5EF4-FFF2-40B4-BE49-F238E27FC236}">
              <a16:creationId xmlns:a16="http://schemas.microsoft.com/office/drawing/2014/main" id="{00000000-0008-0000-3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30786" y="0"/>
          <a:ext cx="2544537"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4</xdr:col>
      <xdr:colOff>57150</xdr:colOff>
      <xdr:row>3</xdr:row>
      <xdr:rowOff>133350</xdr:rowOff>
    </xdr:from>
    <xdr:to>
      <xdr:col>6</xdr:col>
      <xdr:colOff>352425</xdr:colOff>
      <xdr:row>4</xdr:row>
      <xdr:rowOff>200025</xdr:rowOff>
    </xdr:to>
    <xdr:sp macro="" textlink="">
      <xdr:nvSpPr>
        <xdr:cNvPr id="2" name="Text Box 265219">
          <a:extLst>
            <a:ext uri="{FF2B5EF4-FFF2-40B4-BE49-F238E27FC236}">
              <a16:creationId xmlns:a16="http://schemas.microsoft.com/office/drawing/2014/main" id="{00000000-0008-0000-3C00-000002000000}"/>
            </a:ext>
          </a:extLst>
        </xdr:cNvPr>
        <xdr:cNvSpPr txBox="1">
          <a:spLocks noChangeArrowheads="1"/>
        </xdr:cNvSpPr>
      </xdr:nvSpPr>
      <xdr:spPr bwMode="auto">
        <a:xfrm>
          <a:off x="5686425" y="10096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xdr:col>
          <xdr:colOff>45720</xdr:colOff>
          <xdr:row>0</xdr:row>
          <xdr:rowOff>236220</xdr:rowOff>
        </xdr:from>
        <xdr:to>
          <xdr:col>6</xdr:col>
          <xdr:colOff>190500</xdr:colOff>
          <xdr:row>1</xdr:row>
          <xdr:rowOff>190500</xdr:rowOff>
        </xdr:to>
        <xdr:sp macro="" textlink="">
          <xdr:nvSpPr>
            <xdr:cNvPr id="972801" name="Button 1" hidden="1">
              <a:extLst>
                <a:ext uri="{63B3BB69-23CF-44E3-9099-C40C66FF867C}">
                  <a14:compatExt spid="_x0000_s972801"/>
                </a:ext>
                <a:ext uri="{FF2B5EF4-FFF2-40B4-BE49-F238E27FC236}">
                  <a16:creationId xmlns:a16="http://schemas.microsoft.com/office/drawing/2014/main" id="{00000000-0008-0000-3C00-000001D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4</xdr:row>
          <xdr:rowOff>198120</xdr:rowOff>
        </xdr:from>
        <xdr:to>
          <xdr:col>6</xdr:col>
          <xdr:colOff>190500</xdr:colOff>
          <xdr:row>6</xdr:row>
          <xdr:rowOff>30480</xdr:rowOff>
        </xdr:to>
        <xdr:sp macro="" textlink="">
          <xdr:nvSpPr>
            <xdr:cNvPr id="972802" name="Button 2" hidden="1">
              <a:extLst>
                <a:ext uri="{63B3BB69-23CF-44E3-9099-C40C66FF867C}">
                  <a14:compatExt spid="_x0000_s972802"/>
                </a:ext>
                <a:ext uri="{FF2B5EF4-FFF2-40B4-BE49-F238E27FC236}">
                  <a16:creationId xmlns:a16="http://schemas.microsoft.com/office/drawing/2014/main" id="{00000000-0008-0000-3C00-000002D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2</xdr:row>
          <xdr:rowOff>22860</xdr:rowOff>
        </xdr:from>
        <xdr:to>
          <xdr:col>6</xdr:col>
          <xdr:colOff>190500</xdr:colOff>
          <xdr:row>3</xdr:row>
          <xdr:rowOff>60960</xdr:rowOff>
        </xdr:to>
        <xdr:sp macro="" textlink="">
          <xdr:nvSpPr>
            <xdr:cNvPr id="972803" name="Button 3" hidden="1">
              <a:extLst>
                <a:ext uri="{63B3BB69-23CF-44E3-9099-C40C66FF867C}">
                  <a14:compatExt spid="_x0000_s972803"/>
                </a:ext>
                <a:ext uri="{FF2B5EF4-FFF2-40B4-BE49-F238E27FC236}">
                  <a16:creationId xmlns:a16="http://schemas.microsoft.com/office/drawing/2014/main" id="{00000000-0008-0000-3C00-000003D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6</xdr:row>
          <xdr:rowOff>68580</xdr:rowOff>
        </xdr:from>
        <xdr:to>
          <xdr:col>6</xdr:col>
          <xdr:colOff>190500</xdr:colOff>
          <xdr:row>7</xdr:row>
          <xdr:rowOff>106680</xdr:rowOff>
        </xdr:to>
        <xdr:sp macro="" textlink="">
          <xdr:nvSpPr>
            <xdr:cNvPr id="972804" name="Button 4" hidden="1">
              <a:extLst>
                <a:ext uri="{63B3BB69-23CF-44E3-9099-C40C66FF867C}">
                  <a14:compatExt spid="_x0000_s972804"/>
                </a:ext>
                <a:ext uri="{FF2B5EF4-FFF2-40B4-BE49-F238E27FC236}">
                  <a16:creationId xmlns:a16="http://schemas.microsoft.com/office/drawing/2014/main" id="{00000000-0008-0000-3C00-000004D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xdr:twoCellAnchor editAs="absolute">
    <xdr:from>
      <xdr:col>11</xdr:col>
      <xdr:colOff>76200</xdr:colOff>
      <xdr:row>3</xdr:row>
      <xdr:rowOff>85725</xdr:rowOff>
    </xdr:from>
    <xdr:to>
      <xdr:col>13</xdr:col>
      <xdr:colOff>485775</xdr:colOff>
      <xdr:row>5</xdr:row>
      <xdr:rowOff>66675</xdr:rowOff>
    </xdr:to>
    <xdr:sp macro="" textlink="">
      <xdr:nvSpPr>
        <xdr:cNvPr id="2" name="Text Box 7">
          <a:extLst>
            <a:ext uri="{FF2B5EF4-FFF2-40B4-BE49-F238E27FC236}">
              <a16:creationId xmlns:a16="http://schemas.microsoft.com/office/drawing/2014/main" id="{00000000-0008-0000-3D00-000002000000}"/>
            </a:ext>
          </a:extLst>
        </xdr:cNvPr>
        <xdr:cNvSpPr txBox="1">
          <a:spLocks noChangeArrowheads="1"/>
        </xdr:cNvSpPr>
      </xdr:nvSpPr>
      <xdr:spPr bwMode="auto">
        <a:xfrm>
          <a:off x="5905500"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45720</xdr:colOff>
          <xdr:row>0</xdr:row>
          <xdr:rowOff>175260</xdr:rowOff>
        </xdr:from>
        <xdr:to>
          <xdr:col>13</xdr:col>
          <xdr:colOff>381000</xdr:colOff>
          <xdr:row>1</xdr:row>
          <xdr:rowOff>45720</xdr:rowOff>
        </xdr:to>
        <xdr:sp macro="" textlink="">
          <xdr:nvSpPr>
            <xdr:cNvPr id="809985" name="Button 1" hidden="1">
              <a:extLst>
                <a:ext uri="{63B3BB69-23CF-44E3-9099-C40C66FF867C}">
                  <a14:compatExt spid="_x0000_s809985"/>
                </a:ext>
                <a:ext uri="{FF2B5EF4-FFF2-40B4-BE49-F238E27FC236}">
                  <a16:creationId xmlns:a16="http://schemas.microsoft.com/office/drawing/2014/main" id="{00000000-0008-0000-3D00-0000015C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5</xdr:row>
          <xdr:rowOff>45720</xdr:rowOff>
        </xdr:from>
        <xdr:to>
          <xdr:col>13</xdr:col>
          <xdr:colOff>381000</xdr:colOff>
          <xdr:row>6</xdr:row>
          <xdr:rowOff>99060</xdr:rowOff>
        </xdr:to>
        <xdr:sp macro="" textlink="">
          <xdr:nvSpPr>
            <xdr:cNvPr id="809986" name="Button 2" hidden="1">
              <a:extLst>
                <a:ext uri="{63B3BB69-23CF-44E3-9099-C40C66FF867C}">
                  <a14:compatExt spid="_x0000_s809986"/>
                </a:ext>
                <a:ext uri="{FF2B5EF4-FFF2-40B4-BE49-F238E27FC236}">
                  <a16:creationId xmlns:a16="http://schemas.microsoft.com/office/drawing/2014/main" id="{00000000-0008-0000-3D00-0000025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1</xdr:row>
          <xdr:rowOff>68580</xdr:rowOff>
        </xdr:from>
        <xdr:to>
          <xdr:col>13</xdr:col>
          <xdr:colOff>381000</xdr:colOff>
          <xdr:row>3</xdr:row>
          <xdr:rowOff>38100</xdr:rowOff>
        </xdr:to>
        <xdr:sp macro="" textlink="">
          <xdr:nvSpPr>
            <xdr:cNvPr id="809987" name="Button 3" hidden="1">
              <a:extLst>
                <a:ext uri="{63B3BB69-23CF-44E3-9099-C40C66FF867C}">
                  <a14:compatExt spid="_x0000_s809987"/>
                </a:ext>
                <a:ext uri="{FF2B5EF4-FFF2-40B4-BE49-F238E27FC236}">
                  <a16:creationId xmlns:a16="http://schemas.microsoft.com/office/drawing/2014/main" id="{00000000-0008-0000-3D00-0000035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45720</xdr:colOff>
          <xdr:row>6</xdr:row>
          <xdr:rowOff>121920</xdr:rowOff>
        </xdr:from>
        <xdr:to>
          <xdr:col>13</xdr:col>
          <xdr:colOff>381000</xdr:colOff>
          <xdr:row>8</xdr:row>
          <xdr:rowOff>83820</xdr:rowOff>
        </xdr:to>
        <xdr:sp macro="" textlink="">
          <xdr:nvSpPr>
            <xdr:cNvPr id="809988" name="Button 4" hidden="1">
              <a:extLst>
                <a:ext uri="{63B3BB69-23CF-44E3-9099-C40C66FF867C}">
                  <a14:compatExt spid="_x0000_s809988"/>
                </a:ext>
                <a:ext uri="{FF2B5EF4-FFF2-40B4-BE49-F238E27FC236}">
                  <a16:creationId xmlns:a16="http://schemas.microsoft.com/office/drawing/2014/main" id="{00000000-0008-0000-3D00-0000045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22860</xdr:colOff>
          <xdr:row>1</xdr:row>
          <xdr:rowOff>137160</xdr:rowOff>
        </xdr:from>
        <xdr:to>
          <xdr:col>8</xdr:col>
          <xdr:colOff>419100</xdr:colOff>
          <xdr:row>2</xdr:row>
          <xdr:rowOff>152400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800-0000030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22860</xdr:colOff>
          <xdr:row>5</xdr:row>
          <xdr:rowOff>60960</xdr:rowOff>
        </xdr:from>
        <xdr:to>
          <xdr:col>8</xdr:col>
          <xdr:colOff>419100</xdr:colOff>
          <xdr:row>6</xdr:row>
          <xdr:rowOff>114300</xdr:rowOff>
        </xdr:to>
        <xdr:sp macro="" textlink="">
          <xdr:nvSpPr>
            <xdr:cNvPr id="2052" name="Button 4" hidden="1">
              <a:extLst>
                <a:ext uri="{63B3BB69-23CF-44E3-9099-C40C66FF867C}">
                  <a14:compatExt spid="_x0000_s2052"/>
                </a:ext>
                <a:ext uri="{FF2B5EF4-FFF2-40B4-BE49-F238E27FC236}">
                  <a16:creationId xmlns:a16="http://schemas.microsoft.com/office/drawing/2014/main" id="{00000000-0008-0000-0800-000004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22860</xdr:colOff>
          <xdr:row>2</xdr:row>
          <xdr:rowOff>175260</xdr:rowOff>
        </xdr:from>
        <xdr:to>
          <xdr:col>8</xdr:col>
          <xdr:colOff>419100</xdr:colOff>
          <xdr:row>3</xdr:row>
          <xdr:rowOff>198120</xdr:rowOff>
        </xdr:to>
        <xdr:sp macro="" textlink="">
          <xdr:nvSpPr>
            <xdr:cNvPr id="2153" name="Button 105" hidden="1">
              <a:extLst>
                <a:ext uri="{63B3BB69-23CF-44E3-9099-C40C66FF867C}">
                  <a14:compatExt spid="_x0000_s2153"/>
                </a:ext>
                <a:ext uri="{FF2B5EF4-FFF2-40B4-BE49-F238E27FC236}">
                  <a16:creationId xmlns:a16="http://schemas.microsoft.com/office/drawing/2014/main" id="{00000000-0008-0000-0800-00006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22860</xdr:colOff>
          <xdr:row>6</xdr:row>
          <xdr:rowOff>137160</xdr:rowOff>
        </xdr:from>
        <xdr:to>
          <xdr:col>8</xdr:col>
          <xdr:colOff>419100</xdr:colOff>
          <xdr:row>7</xdr:row>
          <xdr:rowOff>190500</xdr:rowOff>
        </xdr:to>
        <xdr:sp macro="" textlink="">
          <xdr:nvSpPr>
            <xdr:cNvPr id="2277" name="Button 229" hidden="1">
              <a:extLst>
                <a:ext uri="{63B3BB69-23CF-44E3-9099-C40C66FF867C}">
                  <a14:compatExt spid="_x0000_s2277"/>
                </a:ext>
                <a:ext uri="{FF2B5EF4-FFF2-40B4-BE49-F238E27FC236}">
                  <a16:creationId xmlns:a16="http://schemas.microsoft.com/office/drawing/2014/main" id="{00000000-0008-0000-0800-0000E5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1489869</xdr:colOff>
      <xdr:row>4</xdr:row>
      <xdr:rowOff>177800</xdr:rowOff>
    </xdr:from>
    <xdr:to>
      <xdr:col>3</xdr:col>
      <xdr:colOff>61118</xdr:colOff>
      <xdr:row>9</xdr:row>
      <xdr:rowOff>225425</xdr:rowOff>
    </xdr:to>
    <xdr:pic>
      <xdr:nvPicPr>
        <xdr:cNvPr id="7" name="Picture 6" descr="Public Works Logo">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9869" y="1181100"/>
          <a:ext cx="4298949" cy="148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2314574</xdr:colOff>
      <xdr:row>0</xdr:row>
      <xdr:rowOff>123825</xdr:rowOff>
    </xdr:from>
    <xdr:to>
      <xdr:col>8</xdr:col>
      <xdr:colOff>419099</xdr:colOff>
      <xdr:row>0</xdr:row>
      <xdr:rowOff>847725</xdr:rowOff>
    </xdr:to>
    <xdr:pic>
      <xdr:nvPicPr>
        <xdr:cNvPr id="770149" name="Picture 1" descr="DOW logo">
          <a:extLst>
            <a:ext uri="{FF2B5EF4-FFF2-40B4-BE49-F238E27FC236}">
              <a16:creationId xmlns:a16="http://schemas.microsoft.com/office/drawing/2014/main" id="{00000000-0008-0000-0900-000065C00B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67349" y="457200"/>
          <a:ext cx="638175" cy="723900"/>
        </a:xfrm>
        <a:prstGeom prst="rect">
          <a:avLst/>
        </a:prstGeom>
        <a:noFill/>
        <a:ln w="9525">
          <a:noFill/>
          <a:miter lim="800000"/>
          <a:headEnd/>
          <a:tailEnd/>
        </a:ln>
      </xdr:spPr>
    </xdr:pic>
    <xdr:clientData/>
  </xdr:twoCellAnchor>
  <xdr:twoCellAnchor editAs="absolute">
    <xdr:from>
      <xdr:col>9</xdr:col>
      <xdr:colOff>407671</xdr:colOff>
      <xdr:row>0</xdr:row>
      <xdr:rowOff>866775</xdr:rowOff>
    </xdr:from>
    <xdr:to>
      <xdr:col>12</xdr:col>
      <xdr:colOff>160021</xdr:colOff>
      <xdr:row>2</xdr:row>
      <xdr:rowOff>114300</xdr:rowOff>
    </xdr:to>
    <xdr:sp macro="" textlink="">
      <xdr:nvSpPr>
        <xdr:cNvPr id="3181" name="Text Box 109">
          <a:extLst>
            <a:ext uri="{FF2B5EF4-FFF2-40B4-BE49-F238E27FC236}">
              <a16:creationId xmlns:a16="http://schemas.microsoft.com/office/drawing/2014/main" id="{00000000-0008-0000-0900-00006D0C0000}"/>
            </a:ext>
          </a:extLst>
        </xdr:cNvPr>
        <xdr:cNvSpPr txBox="1">
          <a:spLocks noChangeArrowheads="1"/>
        </xdr:cNvSpPr>
      </xdr:nvSpPr>
      <xdr:spPr bwMode="auto">
        <a:xfrm>
          <a:off x="6629401" y="866775"/>
          <a:ext cx="158115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9</xdr:col>
          <xdr:colOff>304800</xdr:colOff>
          <xdr:row>0</xdr:row>
          <xdr:rowOff>144780</xdr:rowOff>
        </xdr:from>
        <xdr:to>
          <xdr:col>12</xdr:col>
          <xdr:colOff>213360</xdr:colOff>
          <xdr:row>0</xdr:row>
          <xdr:rowOff>464820</xdr:rowOff>
        </xdr:to>
        <xdr:sp macro="" textlink="">
          <xdr:nvSpPr>
            <xdr:cNvPr id="3178" name="Button 106" hidden="1">
              <a:extLst>
                <a:ext uri="{63B3BB69-23CF-44E3-9099-C40C66FF867C}">
                  <a14:compatExt spid="_x0000_s3178"/>
                </a:ext>
                <a:ext uri="{FF2B5EF4-FFF2-40B4-BE49-F238E27FC236}">
                  <a16:creationId xmlns:a16="http://schemas.microsoft.com/office/drawing/2014/main" id="{00000000-0008-0000-0900-00006A0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304800</xdr:colOff>
          <xdr:row>1</xdr:row>
          <xdr:rowOff>38100</xdr:rowOff>
        </xdr:from>
        <xdr:to>
          <xdr:col>12</xdr:col>
          <xdr:colOff>213360</xdr:colOff>
          <xdr:row>3</xdr:row>
          <xdr:rowOff>99060</xdr:rowOff>
        </xdr:to>
        <xdr:sp macro="" textlink="">
          <xdr:nvSpPr>
            <xdr:cNvPr id="3179" name="Button 107" hidden="1">
              <a:extLst>
                <a:ext uri="{63B3BB69-23CF-44E3-9099-C40C66FF867C}">
                  <a14:compatExt spid="_x0000_s3179"/>
                </a:ext>
                <a:ext uri="{FF2B5EF4-FFF2-40B4-BE49-F238E27FC236}">
                  <a16:creationId xmlns:a16="http://schemas.microsoft.com/office/drawing/2014/main" id="{00000000-0008-0000-0900-00006B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304800</xdr:colOff>
          <xdr:row>0</xdr:row>
          <xdr:rowOff>495300</xdr:rowOff>
        </xdr:from>
        <xdr:to>
          <xdr:col>12</xdr:col>
          <xdr:colOff>213360</xdr:colOff>
          <xdr:row>0</xdr:row>
          <xdr:rowOff>754380</xdr:rowOff>
        </xdr:to>
        <xdr:sp macro="" textlink="">
          <xdr:nvSpPr>
            <xdr:cNvPr id="3180" name="Button 108" hidden="1">
              <a:extLst>
                <a:ext uri="{63B3BB69-23CF-44E3-9099-C40C66FF867C}">
                  <a14:compatExt spid="_x0000_s3180"/>
                </a:ext>
                <a:ext uri="{FF2B5EF4-FFF2-40B4-BE49-F238E27FC236}">
                  <a16:creationId xmlns:a16="http://schemas.microsoft.com/office/drawing/2014/main" id="{00000000-0008-0000-0900-00006C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304800</xdr:colOff>
          <xdr:row>3</xdr:row>
          <xdr:rowOff>121920</xdr:rowOff>
        </xdr:from>
        <xdr:to>
          <xdr:col>12</xdr:col>
          <xdr:colOff>213360</xdr:colOff>
          <xdr:row>4</xdr:row>
          <xdr:rowOff>175260</xdr:rowOff>
        </xdr:to>
        <xdr:sp macro="" textlink="">
          <xdr:nvSpPr>
            <xdr:cNvPr id="3428" name="Button 356" hidden="1">
              <a:extLst>
                <a:ext uri="{63B3BB69-23CF-44E3-9099-C40C66FF867C}">
                  <a14:compatExt spid="_x0000_s3428"/>
                </a:ext>
                <a:ext uri="{FF2B5EF4-FFF2-40B4-BE49-F238E27FC236}">
                  <a16:creationId xmlns:a16="http://schemas.microsoft.com/office/drawing/2014/main" id="{00000000-0008-0000-0900-0000640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177165</xdr:colOff>
      <xdr:row>20</xdr:row>
      <xdr:rowOff>78105</xdr:rowOff>
    </xdr:from>
    <xdr:to>
      <xdr:col>1</xdr:col>
      <xdr:colOff>329565</xdr:colOff>
      <xdr:row>21</xdr:row>
      <xdr:rowOff>20955</xdr:rowOff>
    </xdr:to>
    <xdr:sp macro="" textlink="">
      <xdr:nvSpPr>
        <xdr:cNvPr id="775869" name="Rectangle 2">
          <a:extLst>
            <a:ext uri="{FF2B5EF4-FFF2-40B4-BE49-F238E27FC236}">
              <a16:creationId xmlns:a16="http://schemas.microsoft.com/office/drawing/2014/main" id="{00000000-0008-0000-0A00-0000BDD60B00}"/>
            </a:ext>
          </a:extLst>
        </xdr:cNvPr>
        <xdr:cNvSpPr>
          <a:spLocks noChangeArrowheads="1"/>
        </xdr:cNvSpPr>
      </xdr:nvSpPr>
      <xdr:spPr bwMode="auto">
        <a:xfrm>
          <a:off x="802005" y="6768465"/>
          <a:ext cx="152400" cy="140970"/>
        </a:xfrm>
        <a:prstGeom prst="rect">
          <a:avLst/>
        </a:prstGeom>
        <a:noFill/>
        <a:ln w="9525">
          <a:solidFill>
            <a:srgbClr val="000000"/>
          </a:solidFill>
          <a:miter lim="800000"/>
          <a:headEnd/>
          <a:tailEnd/>
        </a:ln>
      </xdr:spPr>
    </xdr:sp>
    <xdr:clientData/>
  </xdr:twoCellAnchor>
  <xdr:twoCellAnchor>
    <xdr:from>
      <xdr:col>1</xdr:col>
      <xdr:colOff>177165</xdr:colOff>
      <xdr:row>27</xdr:row>
      <xdr:rowOff>198120</xdr:rowOff>
    </xdr:from>
    <xdr:to>
      <xdr:col>1</xdr:col>
      <xdr:colOff>329565</xdr:colOff>
      <xdr:row>27</xdr:row>
      <xdr:rowOff>340995</xdr:rowOff>
    </xdr:to>
    <xdr:sp macro="" textlink="">
      <xdr:nvSpPr>
        <xdr:cNvPr id="775870" name="Rectangle 46">
          <a:extLst>
            <a:ext uri="{FF2B5EF4-FFF2-40B4-BE49-F238E27FC236}">
              <a16:creationId xmlns:a16="http://schemas.microsoft.com/office/drawing/2014/main" id="{00000000-0008-0000-0A00-0000BED60B00}"/>
            </a:ext>
          </a:extLst>
        </xdr:cNvPr>
        <xdr:cNvSpPr>
          <a:spLocks noChangeArrowheads="1"/>
        </xdr:cNvSpPr>
      </xdr:nvSpPr>
      <xdr:spPr bwMode="auto">
        <a:xfrm>
          <a:off x="802005" y="906018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31</xdr:row>
      <xdr:rowOff>85725</xdr:rowOff>
    </xdr:from>
    <xdr:to>
      <xdr:col>1</xdr:col>
      <xdr:colOff>329565</xdr:colOff>
      <xdr:row>31</xdr:row>
      <xdr:rowOff>228600</xdr:rowOff>
    </xdr:to>
    <xdr:sp macro="" textlink="">
      <xdr:nvSpPr>
        <xdr:cNvPr id="775871" name="Rectangle 47">
          <a:extLst>
            <a:ext uri="{FF2B5EF4-FFF2-40B4-BE49-F238E27FC236}">
              <a16:creationId xmlns:a16="http://schemas.microsoft.com/office/drawing/2014/main" id="{00000000-0008-0000-0A00-0000BFD60B00}"/>
            </a:ext>
          </a:extLst>
        </xdr:cNvPr>
        <xdr:cNvSpPr>
          <a:spLocks noChangeArrowheads="1"/>
        </xdr:cNvSpPr>
      </xdr:nvSpPr>
      <xdr:spPr bwMode="auto">
        <a:xfrm>
          <a:off x="802005" y="10197465"/>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32</xdr:row>
      <xdr:rowOff>83820</xdr:rowOff>
    </xdr:from>
    <xdr:to>
      <xdr:col>1</xdr:col>
      <xdr:colOff>329565</xdr:colOff>
      <xdr:row>32</xdr:row>
      <xdr:rowOff>226695</xdr:rowOff>
    </xdr:to>
    <xdr:sp macro="" textlink="">
      <xdr:nvSpPr>
        <xdr:cNvPr id="775872" name="Rectangle 49">
          <a:extLst>
            <a:ext uri="{FF2B5EF4-FFF2-40B4-BE49-F238E27FC236}">
              <a16:creationId xmlns:a16="http://schemas.microsoft.com/office/drawing/2014/main" id="{00000000-0008-0000-0A00-0000C0D60B00}"/>
            </a:ext>
          </a:extLst>
        </xdr:cNvPr>
        <xdr:cNvSpPr>
          <a:spLocks noChangeArrowheads="1"/>
        </xdr:cNvSpPr>
      </xdr:nvSpPr>
      <xdr:spPr bwMode="auto">
        <a:xfrm>
          <a:off x="802005" y="1080516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33</xdr:row>
      <xdr:rowOff>83820</xdr:rowOff>
    </xdr:from>
    <xdr:to>
      <xdr:col>1</xdr:col>
      <xdr:colOff>329565</xdr:colOff>
      <xdr:row>33</xdr:row>
      <xdr:rowOff>226695</xdr:rowOff>
    </xdr:to>
    <xdr:sp macro="" textlink="">
      <xdr:nvSpPr>
        <xdr:cNvPr id="775873" name="Rectangle 50">
          <a:extLst>
            <a:ext uri="{FF2B5EF4-FFF2-40B4-BE49-F238E27FC236}">
              <a16:creationId xmlns:a16="http://schemas.microsoft.com/office/drawing/2014/main" id="{00000000-0008-0000-0A00-0000C1D60B00}"/>
            </a:ext>
          </a:extLst>
        </xdr:cNvPr>
        <xdr:cNvSpPr>
          <a:spLocks noChangeArrowheads="1"/>
        </xdr:cNvSpPr>
      </xdr:nvSpPr>
      <xdr:spPr bwMode="auto">
        <a:xfrm>
          <a:off x="802005" y="1110996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36</xdr:row>
      <xdr:rowOff>83820</xdr:rowOff>
    </xdr:from>
    <xdr:to>
      <xdr:col>1</xdr:col>
      <xdr:colOff>329565</xdr:colOff>
      <xdr:row>36</xdr:row>
      <xdr:rowOff>226695</xdr:rowOff>
    </xdr:to>
    <xdr:sp macro="" textlink="">
      <xdr:nvSpPr>
        <xdr:cNvPr id="775874" name="Rectangle 52">
          <a:extLst>
            <a:ext uri="{FF2B5EF4-FFF2-40B4-BE49-F238E27FC236}">
              <a16:creationId xmlns:a16="http://schemas.microsoft.com/office/drawing/2014/main" id="{00000000-0008-0000-0A00-0000C2D60B00}"/>
            </a:ext>
          </a:extLst>
        </xdr:cNvPr>
        <xdr:cNvSpPr>
          <a:spLocks noChangeArrowheads="1"/>
        </xdr:cNvSpPr>
      </xdr:nvSpPr>
      <xdr:spPr bwMode="auto">
        <a:xfrm>
          <a:off x="802005" y="1200912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37</xdr:row>
      <xdr:rowOff>83820</xdr:rowOff>
    </xdr:from>
    <xdr:to>
      <xdr:col>1</xdr:col>
      <xdr:colOff>329565</xdr:colOff>
      <xdr:row>37</xdr:row>
      <xdr:rowOff>226695</xdr:rowOff>
    </xdr:to>
    <xdr:sp macro="" textlink="">
      <xdr:nvSpPr>
        <xdr:cNvPr id="775875" name="Rectangle 53">
          <a:extLst>
            <a:ext uri="{FF2B5EF4-FFF2-40B4-BE49-F238E27FC236}">
              <a16:creationId xmlns:a16="http://schemas.microsoft.com/office/drawing/2014/main" id="{00000000-0008-0000-0A00-0000C3D60B00}"/>
            </a:ext>
          </a:extLst>
        </xdr:cNvPr>
        <xdr:cNvSpPr>
          <a:spLocks noChangeArrowheads="1"/>
        </xdr:cNvSpPr>
      </xdr:nvSpPr>
      <xdr:spPr bwMode="auto">
        <a:xfrm>
          <a:off x="802005" y="1229868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35</xdr:row>
      <xdr:rowOff>74295</xdr:rowOff>
    </xdr:from>
    <xdr:to>
      <xdr:col>1</xdr:col>
      <xdr:colOff>329565</xdr:colOff>
      <xdr:row>35</xdr:row>
      <xdr:rowOff>217170</xdr:rowOff>
    </xdr:to>
    <xdr:sp macro="" textlink="">
      <xdr:nvSpPr>
        <xdr:cNvPr id="775876" name="Rectangle 54">
          <a:extLst>
            <a:ext uri="{FF2B5EF4-FFF2-40B4-BE49-F238E27FC236}">
              <a16:creationId xmlns:a16="http://schemas.microsoft.com/office/drawing/2014/main" id="{00000000-0008-0000-0A00-0000C4D60B00}"/>
            </a:ext>
          </a:extLst>
        </xdr:cNvPr>
        <xdr:cNvSpPr>
          <a:spLocks noChangeArrowheads="1"/>
        </xdr:cNvSpPr>
      </xdr:nvSpPr>
      <xdr:spPr bwMode="auto">
        <a:xfrm>
          <a:off x="802005" y="11710035"/>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38</xdr:row>
      <xdr:rowOff>74295</xdr:rowOff>
    </xdr:from>
    <xdr:to>
      <xdr:col>1</xdr:col>
      <xdr:colOff>320040</xdr:colOff>
      <xdr:row>38</xdr:row>
      <xdr:rowOff>226695</xdr:rowOff>
    </xdr:to>
    <xdr:sp macro="" textlink="">
      <xdr:nvSpPr>
        <xdr:cNvPr id="775877" name="Rectangle 55">
          <a:extLst>
            <a:ext uri="{FF2B5EF4-FFF2-40B4-BE49-F238E27FC236}">
              <a16:creationId xmlns:a16="http://schemas.microsoft.com/office/drawing/2014/main" id="{00000000-0008-0000-0A00-0000C5D60B00}"/>
            </a:ext>
          </a:extLst>
        </xdr:cNvPr>
        <xdr:cNvSpPr>
          <a:spLocks noChangeArrowheads="1"/>
        </xdr:cNvSpPr>
      </xdr:nvSpPr>
      <xdr:spPr bwMode="auto">
        <a:xfrm>
          <a:off x="802005" y="12578715"/>
          <a:ext cx="142875" cy="152400"/>
        </a:xfrm>
        <a:prstGeom prst="rect">
          <a:avLst/>
        </a:prstGeom>
        <a:noFill/>
        <a:ln w="9525">
          <a:solidFill>
            <a:srgbClr val="000000"/>
          </a:solidFill>
          <a:miter lim="800000"/>
          <a:headEnd/>
          <a:tailEnd/>
        </a:ln>
      </xdr:spPr>
    </xdr:sp>
    <xdr:clientData/>
  </xdr:twoCellAnchor>
  <xdr:twoCellAnchor>
    <xdr:from>
      <xdr:col>1</xdr:col>
      <xdr:colOff>177165</xdr:colOff>
      <xdr:row>24</xdr:row>
      <xdr:rowOff>194310</xdr:rowOff>
    </xdr:from>
    <xdr:to>
      <xdr:col>1</xdr:col>
      <xdr:colOff>329565</xdr:colOff>
      <xdr:row>25</xdr:row>
      <xdr:rowOff>89535</xdr:rowOff>
    </xdr:to>
    <xdr:sp macro="" textlink="">
      <xdr:nvSpPr>
        <xdr:cNvPr id="775878" name="Rectangle 64">
          <a:extLst>
            <a:ext uri="{FF2B5EF4-FFF2-40B4-BE49-F238E27FC236}">
              <a16:creationId xmlns:a16="http://schemas.microsoft.com/office/drawing/2014/main" id="{00000000-0008-0000-0A00-0000C6D60B00}"/>
            </a:ext>
          </a:extLst>
        </xdr:cNvPr>
        <xdr:cNvSpPr>
          <a:spLocks noChangeArrowheads="1"/>
        </xdr:cNvSpPr>
      </xdr:nvSpPr>
      <xdr:spPr bwMode="auto">
        <a:xfrm>
          <a:off x="802005" y="7920990"/>
          <a:ext cx="152400" cy="139065"/>
        </a:xfrm>
        <a:prstGeom prst="rect">
          <a:avLst/>
        </a:prstGeom>
        <a:noFill/>
        <a:ln w="9525">
          <a:solidFill>
            <a:srgbClr val="000000"/>
          </a:solidFill>
          <a:miter lim="800000"/>
          <a:headEnd/>
          <a:tailEnd/>
        </a:ln>
      </xdr:spPr>
    </xdr:sp>
    <xdr:clientData/>
  </xdr:twoCellAnchor>
  <xdr:twoCellAnchor editAs="oneCell">
    <xdr:from>
      <xdr:col>13</xdr:col>
      <xdr:colOff>104775</xdr:colOff>
      <xdr:row>139</xdr:row>
      <xdr:rowOff>0</xdr:rowOff>
    </xdr:from>
    <xdr:to>
      <xdr:col>16</xdr:col>
      <xdr:colOff>76200</xdr:colOff>
      <xdr:row>140</xdr:row>
      <xdr:rowOff>57150</xdr:rowOff>
    </xdr:to>
    <xdr:sp macro="" textlink="">
      <xdr:nvSpPr>
        <xdr:cNvPr id="775879" name="Text Box 1751">
          <a:extLst>
            <a:ext uri="{FF2B5EF4-FFF2-40B4-BE49-F238E27FC236}">
              <a16:creationId xmlns:a16="http://schemas.microsoft.com/office/drawing/2014/main" id="{00000000-0008-0000-0A00-0000C7D60B00}"/>
            </a:ext>
          </a:extLst>
        </xdr:cNvPr>
        <xdr:cNvSpPr txBox="1">
          <a:spLocks noChangeArrowheads="1"/>
        </xdr:cNvSpPr>
      </xdr:nvSpPr>
      <xdr:spPr bwMode="auto">
        <a:xfrm>
          <a:off x="7191375" y="34194750"/>
          <a:ext cx="1800225" cy="409575"/>
        </a:xfrm>
        <a:prstGeom prst="rect">
          <a:avLst/>
        </a:prstGeom>
        <a:noFill/>
        <a:ln w="9525">
          <a:noFill/>
          <a:miter lim="800000"/>
          <a:headEnd/>
          <a:tailEnd/>
        </a:ln>
      </xdr:spPr>
    </xdr:sp>
    <xdr:clientData/>
  </xdr:twoCellAnchor>
  <xdr:twoCellAnchor>
    <xdr:from>
      <xdr:col>1</xdr:col>
      <xdr:colOff>177165</xdr:colOff>
      <xdr:row>30</xdr:row>
      <xdr:rowOff>83820</xdr:rowOff>
    </xdr:from>
    <xdr:to>
      <xdr:col>1</xdr:col>
      <xdr:colOff>329565</xdr:colOff>
      <xdr:row>30</xdr:row>
      <xdr:rowOff>226695</xdr:rowOff>
    </xdr:to>
    <xdr:sp macro="" textlink="">
      <xdr:nvSpPr>
        <xdr:cNvPr id="775880" name="Rectangle 49">
          <a:extLst>
            <a:ext uri="{FF2B5EF4-FFF2-40B4-BE49-F238E27FC236}">
              <a16:creationId xmlns:a16="http://schemas.microsoft.com/office/drawing/2014/main" id="{00000000-0008-0000-0A00-0000C8D60B00}"/>
            </a:ext>
          </a:extLst>
        </xdr:cNvPr>
        <xdr:cNvSpPr>
          <a:spLocks noChangeArrowheads="1"/>
        </xdr:cNvSpPr>
      </xdr:nvSpPr>
      <xdr:spPr bwMode="auto">
        <a:xfrm>
          <a:off x="802005" y="982980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14</xdr:row>
      <xdr:rowOff>560070</xdr:rowOff>
    </xdr:from>
    <xdr:to>
      <xdr:col>1</xdr:col>
      <xdr:colOff>329565</xdr:colOff>
      <xdr:row>14</xdr:row>
      <xdr:rowOff>702945</xdr:rowOff>
    </xdr:to>
    <xdr:sp macro="" textlink="">
      <xdr:nvSpPr>
        <xdr:cNvPr id="775881" name="Rectangle 2">
          <a:extLst>
            <a:ext uri="{FF2B5EF4-FFF2-40B4-BE49-F238E27FC236}">
              <a16:creationId xmlns:a16="http://schemas.microsoft.com/office/drawing/2014/main" id="{00000000-0008-0000-0A00-0000C9D60B00}"/>
            </a:ext>
          </a:extLst>
        </xdr:cNvPr>
        <xdr:cNvSpPr>
          <a:spLocks noChangeArrowheads="1"/>
        </xdr:cNvSpPr>
      </xdr:nvSpPr>
      <xdr:spPr bwMode="auto">
        <a:xfrm>
          <a:off x="802005" y="4712970"/>
          <a:ext cx="152400" cy="142875"/>
        </a:xfrm>
        <a:prstGeom prst="rect">
          <a:avLst/>
        </a:prstGeom>
        <a:noFill/>
        <a:ln w="9525">
          <a:solidFill>
            <a:srgbClr val="000000"/>
          </a:solidFill>
          <a:miter lim="800000"/>
          <a:headEnd/>
          <a:tailEnd/>
        </a:ln>
      </xdr:spPr>
    </xdr:sp>
    <xdr:clientData/>
  </xdr:twoCellAnchor>
  <xdr:twoCellAnchor>
    <xdr:from>
      <xdr:col>1</xdr:col>
      <xdr:colOff>140970</xdr:colOff>
      <xdr:row>61</xdr:row>
      <xdr:rowOff>0</xdr:rowOff>
    </xdr:from>
    <xdr:to>
      <xdr:col>1</xdr:col>
      <xdr:colOff>360045</xdr:colOff>
      <xdr:row>62</xdr:row>
      <xdr:rowOff>0</xdr:rowOff>
    </xdr:to>
    <xdr:sp macro="" textlink="">
      <xdr:nvSpPr>
        <xdr:cNvPr id="775882" name="Rectangle 16">
          <a:extLst>
            <a:ext uri="{FF2B5EF4-FFF2-40B4-BE49-F238E27FC236}">
              <a16:creationId xmlns:a16="http://schemas.microsoft.com/office/drawing/2014/main" id="{00000000-0008-0000-0A00-0000CAD60B00}"/>
            </a:ext>
          </a:extLst>
        </xdr:cNvPr>
        <xdr:cNvSpPr>
          <a:spLocks noChangeArrowheads="1"/>
        </xdr:cNvSpPr>
      </xdr:nvSpPr>
      <xdr:spPr bwMode="auto">
        <a:xfrm>
          <a:off x="765810" y="19644360"/>
          <a:ext cx="219075" cy="167640"/>
        </a:xfrm>
        <a:prstGeom prst="rect">
          <a:avLst/>
        </a:prstGeom>
        <a:noFill/>
        <a:ln w="9525">
          <a:solidFill>
            <a:srgbClr val="000000"/>
          </a:solidFill>
          <a:miter lim="800000"/>
          <a:headEnd/>
          <a:tailEnd/>
        </a:ln>
      </xdr:spPr>
    </xdr:sp>
    <xdr:clientData/>
  </xdr:twoCellAnchor>
  <xdr:twoCellAnchor>
    <xdr:from>
      <xdr:col>1</xdr:col>
      <xdr:colOff>177165</xdr:colOff>
      <xdr:row>28</xdr:row>
      <xdr:rowOff>93345</xdr:rowOff>
    </xdr:from>
    <xdr:to>
      <xdr:col>1</xdr:col>
      <xdr:colOff>329565</xdr:colOff>
      <xdr:row>28</xdr:row>
      <xdr:rowOff>236220</xdr:rowOff>
    </xdr:to>
    <xdr:sp macro="" textlink="">
      <xdr:nvSpPr>
        <xdr:cNvPr id="775883" name="Rectangle 49">
          <a:extLst>
            <a:ext uri="{FF2B5EF4-FFF2-40B4-BE49-F238E27FC236}">
              <a16:creationId xmlns:a16="http://schemas.microsoft.com/office/drawing/2014/main" id="{00000000-0008-0000-0A00-0000CBD60B00}"/>
            </a:ext>
          </a:extLst>
        </xdr:cNvPr>
        <xdr:cNvSpPr>
          <a:spLocks noChangeArrowheads="1"/>
        </xdr:cNvSpPr>
      </xdr:nvSpPr>
      <xdr:spPr bwMode="auto">
        <a:xfrm>
          <a:off x="802005" y="9496425"/>
          <a:ext cx="152400" cy="142875"/>
        </a:xfrm>
        <a:prstGeom prst="rect">
          <a:avLst/>
        </a:prstGeom>
        <a:noFill/>
        <a:ln w="9525">
          <a:solidFill>
            <a:srgbClr val="000000"/>
          </a:solidFill>
          <a:miter lim="800000"/>
          <a:headEnd/>
          <a:tailEnd/>
        </a:ln>
      </xdr:spPr>
    </xdr:sp>
    <xdr:clientData/>
  </xdr:twoCellAnchor>
  <xdr:twoCellAnchor>
    <xdr:from>
      <xdr:col>1</xdr:col>
      <xdr:colOff>177165</xdr:colOff>
      <xdr:row>34</xdr:row>
      <xdr:rowOff>83820</xdr:rowOff>
    </xdr:from>
    <xdr:to>
      <xdr:col>1</xdr:col>
      <xdr:colOff>329565</xdr:colOff>
      <xdr:row>34</xdr:row>
      <xdr:rowOff>226695</xdr:rowOff>
    </xdr:to>
    <xdr:sp macro="" textlink="">
      <xdr:nvSpPr>
        <xdr:cNvPr id="775884" name="Rectangle 50">
          <a:extLst>
            <a:ext uri="{FF2B5EF4-FFF2-40B4-BE49-F238E27FC236}">
              <a16:creationId xmlns:a16="http://schemas.microsoft.com/office/drawing/2014/main" id="{00000000-0008-0000-0A00-0000CCD60B00}"/>
            </a:ext>
          </a:extLst>
        </xdr:cNvPr>
        <xdr:cNvSpPr>
          <a:spLocks noChangeArrowheads="1"/>
        </xdr:cNvSpPr>
      </xdr:nvSpPr>
      <xdr:spPr bwMode="auto">
        <a:xfrm>
          <a:off x="802005" y="11414760"/>
          <a:ext cx="152400" cy="142875"/>
        </a:xfrm>
        <a:prstGeom prst="rect">
          <a:avLst/>
        </a:prstGeom>
        <a:noFill/>
        <a:ln w="9525">
          <a:solidFill>
            <a:srgbClr val="000000"/>
          </a:solidFill>
          <a:miter lim="800000"/>
          <a:headEnd/>
          <a:tailEnd/>
        </a:ln>
      </xdr:spPr>
    </xdr:sp>
    <xdr:clientData/>
  </xdr:twoCellAnchor>
  <xdr:twoCellAnchor>
    <xdr:from>
      <xdr:col>1</xdr:col>
      <xdr:colOff>177165</xdr:colOff>
      <xdr:row>29</xdr:row>
      <xdr:rowOff>85725</xdr:rowOff>
    </xdr:from>
    <xdr:to>
      <xdr:col>1</xdr:col>
      <xdr:colOff>329565</xdr:colOff>
      <xdr:row>29</xdr:row>
      <xdr:rowOff>228600</xdr:rowOff>
    </xdr:to>
    <xdr:sp macro="" textlink="">
      <xdr:nvSpPr>
        <xdr:cNvPr id="775885" name="Rectangle 49">
          <a:extLst>
            <a:ext uri="{FF2B5EF4-FFF2-40B4-BE49-F238E27FC236}">
              <a16:creationId xmlns:a16="http://schemas.microsoft.com/office/drawing/2014/main" id="{00000000-0008-0000-0A00-0000CDD60B00}"/>
            </a:ext>
          </a:extLst>
        </xdr:cNvPr>
        <xdr:cNvSpPr>
          <a:spLocks noChangeArrowheads="1"/>
        </xdr:cNvSpPr>
      </xdr:nvSpPr>
      <xdr:spPr bwMode="auto">
        <a:xfrm>
          <a:off x="802005" y="9587865"/>
          <a:ext cx="152400" cy="142875"/>
        </a:xfrm>
        <a:prstGeom prst="rect">
          <a:avLst/>
        </a:prstGeom>
        <a:noFill/>
        <a:ln w="9525">
          <a:solidFill>
            <a:srgbClr val="000000"/>
          </a:solidFill>
          <a:miter lim="800000"/>
          <a:headEnd/>
          <a:tailEnd/>
        </a:ln>
      </xdr:spPr>
    </xdr:sp>
    <xdr:clientData/>
  </xdr:twoCellAnchor>
  <xdr:twoCellAnchor>
    <xdr:from>
      <xdr:col>11</xdr:col>
      <xdr:colOff>314323</xdr:colOff>
      <xdr:row>51</xdr:row>
      <xdr:rowOff>28574</xdr:rowOff>
    </xdr:from>
    <xdr:to>
      <xdr:col>11</xdr:col>
      <xdr:colOff>530323</xdr:colOff>
      <xdr:row>51</xdr:row>
      <xdr:rowOff>208574</xdr:rowOff>
    </xdr:to>
    <xdr:sp macro="" textlink="">
      <xdr:nvSpPr>
        <xdr:cNvPr id="19" name="Rectangle 18">
          <a:extLst>
            <a:ext uri="{FF2B5EF4-FFF2-40B4-BE49-F238E27FC236}">
              <a16:creationId xmlns:a16="http://schemas.microsoft.com/office/drawing/2014/main" id="{00000000-0008-0000-0A00-000013000000}"/>
            </a:ext>
          </a:extLst>
        </xdr:cNvPr>
        <xdr:cNvSpPr/>
      </xdr:nvSpPr>
      <xdr:spPr>
        <a:xfrm>
          <a:off x="5714998" y="16602074"/>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314323</xdr:colOff>
      <xdr:row>55</xdr:row>
      <xdr:rowOff>123824</xdr:rowOff>
    </xdr:from>
    <xdr:to>
      <xdr:col>11</xdr:col>
      <xdr:colOff>530323</xdr:colOff>
      <xdr:row>55</xdr:row>
      <xdr:rowOff>303824</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5714998" y="19040474"/>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314323</xdr:colOff>
      <xdr:row>50</xdr:row>
      <xdr:rowOff>28574</xdr:rowOff>
    </xdr:from>
    <xdr:to>
      <xdr:col>11</xdr:col>
      <xdr:colOff>530323</xdr:colOff>
      <xdr:row>50</xdr:row>
      <xdr:rowOff>208574</xdr:rowOff>
    </xdr:to>
    <xdr:sp macro="" textlink="">
      <xdr:nvSpPr>
        <xdr:cNvPr id="26" name="Rectangle 25">
          <a:extLst>
            <a:ext uri="{FF2B5EF4-FFF2-40B4-BE49-F238E27FC236}">
              <a16:creationId xmlns:a16="http://schemas.microsoft.com/office/drawing/2014/main" id="{00000000-0008-0000-0A00-00001A000000}"/>
            </a:ext>
          </a:extLst>
        </xdr:cNvPr>
        <xdr:cNvSpPr/>
      </xdr:nvSpPr>
      <xdr:spPr>
        <a:xfrm>
          <a:off x="5714998" y="16211549"/>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12</xdr:col>
      <xdr:colOff>581025</xdr:colOff>
      <xdr:row>51</xdr:row>
      <xdr:rowOff>19050</xdr:rowOff>
    </xdr:from>
    <xdr:to>
      <xdr:col>12</xdr:col>
      <xdr:colOff>797025</xdr:colOff>
      <xdr:row>51</xdr:row>
      <xdr:rowOff>199050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6591300" y="16592550"/>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12</xdr:col>
      <xdr:colOff>581025</xdr:colOff>
      <xdr:row>50</xdr:row>
      <xdr:rowOff>19050</xdr:rowOff>
    </xdr:from>
    <xdr:to>
      <xdr:col>12</xdr:col>
      <xdr:colOff>797025</xdr:colOff>
      <xdr:row>50</xdr:row>
      <xdr:rowOff>199050</xdr:rowOff>
    </xdr:to>
    <xdr:sp macro="" textlink="">
      <xdr:nvSpPr>
        <xdr:cNvPr id="29" name="Rectangle 28">
          <a:extLst>
            <a:ext uri="{FF2B5EF4-FFF2-40B4-BE49-F238E27FC236}">
              <a16:creationId xmlns:a16="http://schemas.microsoft.com/office/drawing/2014/main" id="{00000000-0008-0000-0A00-00001D000000}"/>
            </a:ext>
          </a:extLst>
        </xdr:cNvPr>
        <xdr:cNvSpPr/>
      </xdr:nvSpPr>
      <xdr:spPr>
        <a:xfrm>
          <a:off x="6591300" y="16202025"/>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12</xdr:col>
      <xdr:colOff>581025</xdr:colOff>
      <xdr:row>53</xdr:row>
      <xdr:rowOff>180975</xdr:rowOff>
    </xdr:from>
    <xdr:to>
      <xdr:col>12</xdr:col>
      <xdr:colOff>797025</xdr:colOff>
      <xdr:row>53</xdr:row>
      <xdr:rowOff>360975</xdr:rowOff>
    </xdr:to>
    <xdr:sp macro="" textlink="">
      <xdr:nvSpPr>
        <xdr:cNvPr id="31" name="Rectangle 30">
          <a:extLst>
            <a:ext uri="{FF2B5EF4-FFF2-40B4-BE49-F238E27FC236}">
              <a16:creationId xmlns:a16="http://schemas.microsoft.com/office/drawing/2014/main" id="{00000000-0008-0000-0A00-00001F000000}"/>
            </a:ext>
          </a:extLst>
        </xdr:cNvPr>
        <xdr:cNvSpPr/>
      </xdr:nvSpPr>
      <xdr:spPr>
        <a:xfrm>
          <a:off x="6591300" y="17926050"/>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12</xdr:col>
      <xdr:colOff>581025</xdr:colOff>
      <xdr:row>55</xdr:row>
      <xdr:rowOff>114300</xdr:rowOff>
    </xdr:from>
    <xdr:to>
      <xdr:col>12</xdr:col>
      <xdr:colOff>797025</xdr:colOff>
      <xdr:row>55</xdr:row>
      <xdr:rowOff>294300</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91300" y="19030950"/>
          <a:ext cx="216000" cy="180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editAs="absolute">
    <xdr:from>
      <xdr:col>14</xdr:col>
      <xdr:colOff>607695</xdr:colOff>
      <xdr:row>4</xdr:row>
      <xdr:rowOff>28575</xdr:rowOff>
    </xdr:from>
    <xdr:to>
      <xdr:col>17</xdr:col>
      <xdr:colOff>344805</xdr:colOff>
      <xdr:row>5</xdr:row>
      <xdr:rowOff>209550</xdr:rowOff>
    </xdr:to>
    <xdr:sp macro="" textlink="">
      <xdr:nvSpPr>
        <xdr:cNvPr id="34" name="Text Box 109">
          <a:extLst>
            <a:ext uri="{FF2B5EF4-FFF2-40B4-BE49-F238E27FC236}">
              <a16:creationId xmlns:a16="http://schemas.microsoft.com/office/drawing/2014/main" id="{00000000-0008-0000-0A00-000022000000}"/>
            </a:ext>
          </a:extLst>
        </xdr:cNvPr>
        <xdr:cNvSpPr txBox="1">
          <a:spLocks noChangeArrowheads="1"/>
        </xdr:cNvSpPr>
      </xdr:nvSpPr>
      <xdr:spPr bwMode="auto">
        <a:xfrm>
          <a:off x="7724775" y="904875"/>
          <a:ext cx="1581150"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14</xdr:col>
          <xdr:colOff>396240</xdr:colOff>
          <xdr:row>0</xdr:row>
          <xdr:rowOff>152400</xdr:rowOff>
        </xdr:from>
        <xdr:to>
          <xdr:col>17</xdr:col>
          <xdr:colOff>312420</xdr:colOff>
          <xdr:row>2</xdr:row>
          <xdr:rowOff>38100</xdr:rowOff>
        </xdr:to>
        <xdr:sp macro="" textlink="">
          <xdr:nvSpPr>
            <xdr:cNvPr id="441044" name="Button 1748" hidden="1">
              <a:extLst>
                <a:ext uri="{63B3BB69-23CF-44E3-9099-C40C66FF867C}">
                  <a14:compatExt spid="_x0000_s441044"/>
                </a:ext>
                <a:ext uri="{FF2B5EF4-FFF2-40B4-BE49-F238E27FC236}">
                  <a16:creationId xmlns:a16="http://schemas.microsoft.com/office/drawing/2014/main" id="{00000000-0008-0000-0A00-0000D4BA0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396240</xdr:colOff>
          <xdr:row>5</xdr:row>
          <xdr:rowOff>190500</xdr:rowOff>
        </xdr:from>
        <xdr:to>
          <xdr:col>17</xdr:col>
          <xdr:colOff>312420</xdr:colOff>
          <xdr:row>5</xdr:row>
          <xdr:rowOff>449580</xdr:rowOff>
        </xdr:to>
        <xdr:sp macro="" textlink="">
          <xdr:nvSpPr>
            <xdr:cNvPr id="441045" name="Button 1749" hidden="1">
              <a:extLst>
                <a:ext uri="{63B3BB69-23CF-44E3-9099-C40C66FF867C}">
                  <a14:compatExt spid="_x0000_s441045"/>
                </a:ext>
                <a:ext uri="{FF2B5EF4-FFF2-40B4-BE49-F238E27FC236}">
                  <a16:creationId xmlns:a16="http://schemas.microsoft.com/office/drawing/2014/main" id="{00000000-0008-0000-0A00-0000D5BA0600}"/>
                </a:ext>
              </a:extLst>
            </xdr:cNvPr>
            <xdr:cNvSpPr/>
          </xdr:nvSpPr>
          <xdr:spPr bwMode="auto">
            <a:xfrm>
              <a:off x="0" y="0"/>
              <a:ext cx="0" cy="0"/>
            </a:xfrm>
            <a:prstGeom prst="rect">
              <a:avLst/>
            </a:prstGeom>
            <a:noFill/>
            <a:ln w="952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396240</xdr:colOff>
          <xdr:row>2</xdr:row>
          <xdr:rowOff>45720</xdr:rowOff>
        </xdr:from>
        <xdr:to>
          <xdr:col>17</xdr:col>
          <xdr:colOff>312420</xdr:colOff>
          <xdr:row>3</xdr:row>
          <xdr:rowOff>106680</xdr:rowOff>
        </xdr:to>
        <xdr:sp macro="" textlink="">
          <xdr:nvSpPr>
            <xdr:cNvPr id="441046" name="Button 1750" hidden="1">
              <a:extLst>
                <a:ext uri="{63B3BB69-23CF-44E3-9099-C40C66FF867C}">
                  <a14:compatExt spid="_x0000_s441046"/>
                </a:ext>
                <a:ext uri="{FF2B5EF4-FFF2-40B4-BE49-F238E27FC236}">
                  <a16:creationId xmlns:a16="http://schemas.microsoft.com/office/drawing/2014/main" id="{00000000-0008-0000-0A00-0000D6BA0600}"/>
                </a:ext>
              </a:extLst>
            </xdr:cNvPr>
            <xdr:cNvSpPr/>
          </xdr:nvSpPr>
          <xdr:spPr bwMode="auto">
            <a:xfrm>
              <a:off x="0" y="0"/>
              <a:ext cx="0" cy="0"/>
            </a:xfrm>
            <a:prstGeom prst="rect">
              <a:avLst/>
            </a:prstGeom>
            <a:noFill/>
            <a:ln w="952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396240</xdr:colOff>
          <xdr:row>5</xdr:row>
          <xdr:rowOff>457200</xdr:rowOff>
        </xdr:from>
        <xdr:to>
          <xdr:col>17</xdr:col>
          <xdr:colOff>312420</xdr:colOff>
          <xdr:row>5</xdr:row>
          <xdr:rowOff>716280</xdr:rowOff>
        </xdr:to>
        <xdr:sp macro="" textlink="">
          <xdr:nvSpPr>
            <xdr:cNvPr id="684256" name="Button 3296" hidden="1">
              <a:extLst>
                <a:ext uri="{63B3BB69-23CF-44E3-9099-C40C66FF867C}">
                  <a14:compatExt spid="_x0000_s684256"/>
                </a:ext>
                <a:ext uri="{FF2B5EF4-FFF2-40B4-BE49-F238E27FC236}">
                  <a16:creationId xmlns:a16="http://schemas.microsoft.com/office/drawing/2014/main" id="{00000000-0008-0000-0A00-0000E0700A00}"/>
                </a:ext>
              </a:extLst>
            </xdr:cNvPr>
            <xdr:cNvSpPr/>
          </xdr:nvSpPr>
          <xdr:spPr bwMode="auto">
            <a:xfrm>
              <a:off x="0" y="0"/>
              <a:ext cx="0" cy="0"/>
            </a:xfrm>
            <a:prstGeom prst="rect">
              <a:avLst/>
            </a:prstGeom>
            <a:noFill/>
            <a:ln w="952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0</xdr:row>
          <xdr:rowOff>38100</xdr:rowOff>
        </xdr:from>
        <xdr:to>
          <xdr:col>13</xdr:col>
          <xdr:colOff>342900</xdr:colOff>
          <xdr:row>1</xdr:row>
          <xdr:rowOff>68580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B00-000002E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xdr:row>
          <xdr:rowOff>106680</xdr:rowOff>
        </xdr:from>
        <xdr:to>
          <xdr:col>13</xdr:col>
          <xdr:colOff>327660</xdr:colOff>
          <xdr:row>3</xdr:row>
          <xdr:rowOff>22860</xdr:rowOff>
        </xdr:to>
        <xdr:sp macro="" textlink="">
          <xdr:nvSpPr>
            <xdr:cNvPr id="59395" name="Button 3" hidden="1">
              <a:extLst>
                <a:ext uri="{63B3BB69-23CF-44E3-9099-C40C66FF867C}">
                  <a14:compatExt spid="_x0000_s59395"/>
                </a:ext>
                <a:ext uri="{FF2B5EF4-FFF2-40B4-BE49-F238E27FC236}">
                  <a16:creationId xmlns:a16="http://schemas.microsoft.com/office/drawing/2014/main" id="{00000000-0008-0000-0B00-000003E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TERNET\BILLS%20UNDER%20R1M%20INCL%20CPAP\START%20HE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DOW%20Data%20for%20SAABEX\GCC%20latest%20doc\INTERNET\BILLS%20UNDER%20R1M%20INCL%20CPAP\START%20HE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WEB%20PAGE\INTERNET\BILLS%20UNDER%20R1M%20INCL%20CPAP\START%20HE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f\WEB%20PAGE\INTERNET\BILLS%20UNDER%20R1M%20INCL%20CPAP\START%20HER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DOW%20Data%20for%20SAABEX\Quotations\2015\GCC_2010_2015_10_20_rev%20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NTERNET\BILLS%20UNDER%20R1M%20INCL%20CPAP\START%20HE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W%20Data%20for%20SAABEX\GCC%20latest%20doc\WEB%20PAGE\INTERNET\BILLS%20UNDER%20R1M%20INCL%20CPAP\START%20HER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DOW%20Data%20for%20SAABEX\GCC%20latest%20doc\WEB%20PAGE\INTERNET\BILLS%20UNDER%20R1M%20INCL%20CPAP\START%20HE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OW%20Data%20for%20SAABEX\Vir%20Samuel%2015%20Dec%202010\WEB%20PAGE\INTERNET\BILLS%20UNDER%20R1M%20INCL%20CPAP\START%20HE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DOW%20Data%20for%20SAABEX\Vir%20Samuel%2015%20Dec%202010\INTERNET\BILLS%20UNDER%20R1M%20INCL%20CPAP\START%20HE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NTERNET\BILLS%20UNDER%20R1M%20INCL%20CPAP\START%20HE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f\INTERNET\BILLS%20UNDER%20R1M%20INCL%20CPAP\START%20HER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W%20Data%20for%20SAABEX\GCC%20latest%20doc\INTERNET\BILLS%20UNDER%20R1M%20INCL%20CPAP\START%20HE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StrucOHSEPlan"/>
      <sheetName val="OHSE_Plan"/>
      <sheetName val="BaslineRskAss"/>
      <sheetName val="SBD 6.2"/>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PrefCertCo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 val="GCC_2010_2015_10_20_rev 7"/>
    </sheetNames>
    <definedNames>
      <definedName name="PrintCoverPGSec1"/>
      <definedName name="PrintPreview"/>
      <definedName name="ToDataEntry"/>
      <definedName name="ToMainMenu"/>
    </defined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74.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17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184.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188.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15.xml.rels><?xml version="1.0" encoding="UTF-8" standalone="yes"?>
<Relationships xmlns="http://schemas.openxmlformats.org/package/2006/relationships"><Relationship Id="rId8" Type="http://schemas.openxmlformats.org/officeDocument/2006/relationships/image" Target="../media/image7.wmf"/><Relationship Id="rId3" Type="http://schemas.openxmlformats.org/officeDocument/2006/relationships/drawing" Target="../drawings/drawing12.xml"/><Relationship Id="rId7" Type="http://schemas.openxmlformats.org/officeDocument/2006/relationships/oleObject" Target="../embeddings/oleObject2.bin"/><Relationship Id="rId12" Type="http://schemas.openxmlformats.org/officeDocument/2006/relationships/ctrlProp" Target="../ctrlProps/ctrlProp192.xml"/><Relationship Id="rId2" Type="http://schemas.openxmlformats.org/officeDocument/2006/relationships/printerSettings" Target="../printerSettings/printerSettings13.bin"/><Relationship Id="rId1" Type="http://schemas.openxmlformats.org/officeDocument/2006/relationships/hyperlink" Target="http://www.cidb.org.za/" TargetMode="External"/><Relationship Id="rId6" Type="http://schemas.openxmlformats.org/officeDocument/2006/relationships/image" Target="../media/image6.wmf"/><Relationship Id="rId11" Type="http://schemas.openxmlformats.org/officeDocument/2006/relationships/ctrlProp" Target="../ctrlProps/ctrlProp191.xml"/><Relationship Id="rId5" Type="http://schemas.openxmlformats.org/officeDocument/2006/relationships/oleObject" Target="../embeddings/oleObject1.bin"/><Relationship Id="rId10" Type="http://schemas.openxmlformats.org/officeDocument/2006/relationships/ctrlProp" Target="../ctrlProps/ctrlProp190.xml"/><Relationship Id="rId4" Type="http://schemas.openxmlformats.org/officeDocument/2006/relationships/vmlDrawing" Target="../drawings/vmlDrawing12.vml"/><Relationship Id="rId9" Type="http://schemas.openxmlformats.org/officeDocument/2006/relationships/ctrlProp" Target="../ctrlProps/ctrlProp18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96.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195.xml"/><Relationship Id="rId5" Type="http://schemas.openxmlformats.org/officeDocument/2006/relationships/ctrlProp" Target="../ctrlProps/ctrlProp194.xml"/><Relationship Id="rId4" Type="http://schemas.openxmlformats.org/officeDocument/2006/relationships/ctrlProp" Target="../ctrlProps/ctrlProp19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200.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199.xml"/><Relationship Id="rId5" Type="http://schemas.openxmlformats.org/officeDocument/2006/relationships/ctrlProp" Target="../ctrlProps/ctrlProp198.xml"/><Relationship Id="rId4" Type="http://schemas.openxmlformats.org/officeDocument/2006/relationships/ctrlProp" Target="../ctrlProps/ctrlProp19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204.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203.xml"/><Relationship Id="rId5" Type="http://schemas.openxmlformats.org/officeDocument/2006/relationships/ctrlProp" Target="../ctrlProps/ctrlProp202.xml"/><Relationship Id="rId4" Type="http://schemas.openxmlformats.org/officeDocument/2006/relationships/ctrlProp" Target="../ctrlProps/ctrlProp20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208.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207.xml"/><Relationship Id="rId5" Type="http://schemas.openxmlformats.org/officeDocument/2006/relationships/ctrlProp" Target="../ctrlProps/ctrlProp206.xml"/><Relationship Id="rId4" Type="http://schemas.openxmlformats.org/officeDocument/2006/relationships/ctrlProp" Target="../ctrlProps/ctrlProp205.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31.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6" Type="http://schemas.openxmlformats.org/officeDocument/2006/relationships/ctrlProp" Target="../ctrlProps/ctrlProp21.xml"/><Relationship Id="rId107" Type="http://schemas.openxmlformats.org/officeDocument/2006/relationships/ctrlProp" Target="../ctrlProps/ctrlProp112.xml"/><Relationship Id="rId11" Type="http://schemas.openxmlformats.org/officeDocument/2006/relationships/ctrlProp" Target="../ctrlProps/ctrlProp16.xml"/><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102" Type="http://schemas.openxmlformats.org/officeDocument/2006/relationships/ctrlProp" Target="../ctrlProps/ctrlProp107.xml"/><Relationship Id="rId5" Type="http://schemas.openxmlformats.org/officeDocument/2006/relationships/vmlDrawing" Target="../drawings/vmlDrawing2.vml"/><Relationship Id="rId90" Type="http://schemas.openxmlformats.org/officeDocument/2006/relationships/ctrlProp" Target="../ctrlProps/ctrlProp95.xml"/><Relationship Id="rId95" Type="http://schemas.openxmlformats.org/officeDocument/2006/relationships/ctrlProp" Target="../ctrlProps/ctrlProp100.xml"/><Relationship Id="rId22" Type="http://schemas.openxmlformats.org/officeDocument/2006/relationships/ctrlProp" Target="../ctrlProps/ctrlProp27.xml"/><Relationship Id="rId27" Type="http://schemas.openxmlformats.org/officeDocument/2006/relationships/ctrlProp" Target="../ctrlProps/ctrlProp32.xml"/><Relationship Id="rId43" Type="http://schemas.openxmlformats.org/officeDocument/2006/relationships/ctrlProp" Target="../ctrlProps/ctrlProp48.xml"/><Relationship Id="rId48" Type="http://schemas.openxmlformats.org/officeDocument/2006/relationships/ctrlProp" Target="../ctrlProps/ctrlProp53.xml"/><Relationship Id="rId64" Type="http://schemas.openxmlformats.org/officeDocument/2006/relationships/ctrlProp" Target="../ctrlProps/ctrlProp69.xml"/><Relationship Id="rId69" Type="http://schemas.openxmlformats.org/officeDocument/2006/relationships/ctrlProp" Target="../ctrlProps/ctrlProp74.xml"/><Relationship Id="rId80" Type="http://schemas.openxmlformats.org/officeDocument/2006/relationships/ctrlProp" Target="../ctrlProps/ctrlProp85.xml"/><Relationship Id="rId85" Type="http://schemas.openxmlformats.org/officeDocument/2006/relationships/ctrlProp" Target="../ctrlProps/ctrlProp90.xml"/><Relationship Id="rId12" Type="http://schemas.openxmlformats.org/officeDocument/2006/relationships/ctrlProp" Target="../ctrlProps/ctrlProp17.xml"/><Relationship Id="rId17" Type="http://schemas.openxmlformats.org/officeDocument/2006/relationships/ctrlProp" Target="../ctrlProps/ctrlProp22.xml"/><Relationship Id="rId33" Type="http://schemas.openxmlformats.org/officeDocument/2006/relationships/ctrlProp" Target="../ctrlProps/ctrlProp38.xml"/><Relationship Id="rId38" Type="http://schemas.openxmlformats.org/officeDocument/2006/relationships/ctrlProp" Target="../ctrlProps/ctrlProp43.xml"/><Relationship Id="rId59" Type="http://schemas.openxmlformats.org/officeDocument/2006/relationships/ctrlProp" Target="../ctrlProps/ctrlProp64.xml"/><Relationship Id="rId103" Type="http://schemas.openxmlformats.org/officeDocument/2006/relationships/ctrlProp" Target="../ctrlProps/ctrlProp108.xml"/><Relationship Id="rId108" Type="http://schemas.openxmlformats.org/officeDocument/2006/relationships/ctrlProp" Target="../ctrlProps/ctrlProp113.xml"/><Relationship Id="rId54" Type="http://schemas.openxmlformats.org/officeDocument/2006/relationships/ctrlProp" Target="../ctrlProps/ctrlProp59.xml"/><Relationship Id="rId70" Type="http://schemas.openxmlformats.org/officeDocument/2006/relationships/ctrlProp" Target="../ctrlProps/ctrlProp75.xml"/><Relationship Id="rId75" Type="http://schemas.openxmlformats.org/officeDocument/2006/relationships/ctrlProp" Target="../ctrlProps/ctrlProp80.xml"/><Relationship Id="rId91" Type="http://schemas.openxmlformats.org/officeDocument/2006/relationships/ctrlProp" Target="../ctrlProps/ctrlProp96.xml"/><Relationship Id="rId96" Type="http://schemas.openxmlformats.org/officeDocument/2006/relationships/ctrlProp" Target="../ctrlProps/ctrlProp101.xml"/><Relationship Id="rId1" Type="http://schemas.openxmlformats.org/officeDocument/2006/relationships/hyperlink" Target="mailto:sipho.dlamini@pwd.gov.za" TargetMode="External"/><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6" Type="http://schemas.openxmlformats.org/officeDocument/2006/relationships/ctrlProp" Target="../ctrlProps/ctrlProp111.xml"/><Relationship Id="rId10" Type="http://schemas.openxmlformats.org/officeDocument/2006/relationships/ctrlProp" Target="../ctrlProps/ctrlProp15.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73" Type="http://schemas.openxmlformats.org/officeDocument/2006/relationships/ctrlProp" Target="../ctrlProps/ctrlProp78.xml"/><Relationship Id="rId78" Type="http://schemas.openxmlformats.org/officeDocument/2006/relationships/ctrlProp" Target="../ctrlProps/ctrlProp83.xml"/><Relationship Id="rId81" Type="http://schemas.openxmlformats.org/officeDocument/2006/relationships/ctrlProp" Target="../ctrlProps/ctrlProp86.xml"/><Relationship Id="rId86" Type="http://schemas.openxmlformats.org/officeDocument/2006/relationships/ctrlProp" Target="../ctrlProps/ctrlProp91.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4" Type="http://schemas.openxmlformats.org/officeDocument/2006/relationships/drawing" Target="../drawings/drawing2.xml"/><Relationship Id="rId9" Type="http://schemas.openxmlformats.org/officeDocument/2006/relationships/ctrlProp" Target="../ctrlProps/ctrlProp14.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109" Type="http://schemas.openxmlformats.org/officeDocument/2006/relationships/ctrlProp" Target="../ctrlProps/ctrlProp11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04" Type="http://schemas.openxmlformats.org/officeDocument/2006/relationships/ctrlProp" Target="../ctrlProps/ctrlProp109.xml"/><Relationship Id="rId7" Type="http://schemas.openxmlformats.org/officeDocument/2006/relationships/ctrlProp" Target="../ctrlProps/ctrlProp12.xml"/><Relationship Id="rId71" Type="http://schemas.openxmlformats.org/officeDocument/2006/relationships/ctrlProp" Target="../ctrlProps/ctrlProp76.xml"/><Relationship Id="rId92" Type="http://schemas.openxmlformats.org/officeDocument/2006/relationships/ctrlProp" Target="../ctrlProps/ctrlProp97.xml"/><Relationship Id="rId2" Type="http://schemas.openxmlformats.org/officeDocument/2006/relationships/hyperlink" Target="mailto:e.dlamini@kzn.gov.za" TargetMode="External"/><Relationship Id="rId29" Type="http://schemas.openxmlformats.org/officeDocument/2006/relationships/ctrlProp" Target="../ctrlProps/ctrlProp34.xml"/><Relationship Id="rId24" Type="http://schemas.openxmlformats.org/officeDocument/2006/relationships/ctrlProp" Target="../ctrlProps/ctrlProp29.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61" Type="http://schemas.openxmlformats.org/officeDocument/2006/relationships/ctrlProp" Target="../ctrlProps/ctrlProp66.xml"/><Relationship Id="rId82" Type="http://schemas.openxmlformats.org/officeDocument/2006/relationships/ctrlProp" Target="../ctrlProps/ctrlProp87.xml"/><Relationship Id="rId19" Type="http://schemas.openxmlformats.org/officeDocument/2006/relationships/ctrlProp" Target="../ctrlProps/ctrlProp24.xml"/><Relationship Id="rId14" Type="http://schemas.openxmlformats.org/officeDocument/2006/relationships/ctrlProp" Target="../ctrlProps/ctrlProp19.xml"/><Relationship Id="rId30" Type="http://schemas.openxmlformats.org/officeDocument/2006/relationships/ctrlProp" Target="../ctrlProps/ctrlProp35.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105" Type="http://schemas.openxmlformats.org/officeDocument/2006/relationships/ctrlProp" Target="../ctrlProps/ctrlProp110.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98" Type="http://schemas.openxmlformats.org/officeDocument/2006/relationships/ctrlProp" Target="../ctrlProps/ctrlProp103.xml"/><Relationship Id="rId3" Type="http://schemas.openxmlformats.org/officeDocument/2006/relationships/printerSettings" Target="../printerSettings/printerSettings2.bin"/><Relationship Id="rId25" Type="http://schemas.openxmlformats.org/officeDocument/2006/relationships/ctrlProp" Target="../ctrlProps/ctrlProp30.xml"/><Relationship Id="rId46" Type="http://schemas.openxmlformats.org/officeDocument/2006/relationships/ctrlProp" Target="../ctrlProps/ctrlProp51.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62" Type="http://schemas.openxmlformats.org/officeDocument/2006/relationships/ctrlProp" Target="../ctrlProps/ctrlProp67.xml"/><Relationship Id="rId83" Type="http://schemas.openxmlformats.org/officeDocument/2006/relationships/ctrlProp" Target="../ctrlProps/ctrlProp88.xml"/><Relationship Id="rId88" Type="http://schemas.openxmlformats.org/officeDocument/2006/relationships/ctrlProp" Target="../ctrlProps/ctrlProp9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212.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211.xml"/><Relationship Id="rId5" Type="http://schemas.openxmlformats.org/officeDocument/2006/relationships/ctrlProp" Target="../ctrlProps/ctrlProp210.xml"/><Relationship Id="rId4" Type="http://schemas.openxmlformats.org/officeDocument/2006/relationships/ctrlProp" Target="../ctrlProps/ctrlProp2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216.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215.xml"/><Relationship Id="rId5" Type="http://schemas.openxmlformats.org/officeDocument/2006/relationships/ctrlProp" Target="../ctrlProps/ctrlProp214.xml"/><Relationship Id="rId4" Type="http://schemas.openxmlformats.org/officeDocument/2006/relationships/ctrlProp" Target="../ctrlProps/ctrlProp2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220.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219.xml"/><Relationship Id="rId5" Type="http://schemas.openxmlformats.org/officeDocument/2006/relationships/ctrlProp" Target="../ctrlProps/ctrlProp218.xml"/><Relationship Id="rId4" Type="http://schemas.openxmlformats.org/officeDocument/2006/relationships/ctrlProp" Target="../ctrlProps/ctrlProp2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224.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223.xml"/><Relationship Id="rId5" Type="http://schemas.openxmlformats.org/officeDocument/2006/relationships/ctrlProp" Target="../ctrlProps/ctrlProp222.xml"/><Relationship Id="rId4" Type="http://schemas.openxmlformats.org/officeDocument/2006/relationships/ctrlProp" Target="../ctrlProps/ctrlProp22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228.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227.xml"/><Relationship Id="rId5" Type="http://schemas.openxmlformats.org/officeDocument/2006/relationships/ctrlProp" Target="../ctrlProps/ctrlProp226.xml"/><Relationship Id="rId4" Type="http://schemas.openxmlformats.org/officeDocument/2006/relationships/ctrlProp" Target="../ctrlProps/ctrlProp2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232.x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trlProp" Target="../ctrlProps/ctrlProp231.xml"/><Relationship Id="rId5" Type="http://schemas.openxmlformats.org/officeDocument/2006/relationships/ctrlProp" Target="../ctrlProps/ctrlProp230.xml"/><Relationship Id="rId4" Type="http://schemas.openxmlformats.org/officeDocument/2006/relationships/ctrlProp" Target="../ctrlProps/ctrlProp22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236.x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openxmlformats.org/officeDocument/2006/relationships/ctrlProp" Target="../ctrlProps/ctrlProp235.xml"/><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17.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240.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239.xml"/><Relationship Id="rId5" Type="http://schemas.openxmlformats.org/officeDocument/2006/relationships/ctrlProp" Target="../ctrlProps/ctrlProp238.xml"/><Relationship Id="rId4" Type="http://schemas.openxmlformats.org/officeDocument/2006/relationships/ctrlProp" Target="../ctrlProps/ctrlProp23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2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243.xml"/><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24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247.xml"/><Relationship Id="rId5" Type="http://schemas.openxmlformats.org/officeDocument/2006/relationships/ctrlProp" Target="../ctrlProps/ctrlProp246.xml"/><Relationship Id="rId4" Type="http://schemas.openxmlformats.org/officeDocument/2006/relationships/ctrlProp" Target="../ctrlProps/ctrlProp24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ctrlProp" Target="../ctrlProps/ctrlProp252.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251.xml"/><Relationship Id="rId5" Type="http://schemas.openxmlformats.org/officeDocument/2006/relationships/ctrlProp" Target="../ctrlProps/ctrlProp250.xml"/><Relationship Id="rId4" Type="http://schemas.openxmlformats.org/officeDocument/2006/relationships/ctrlProp" Target="../ctrlProps/ctrlProp24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trlProp" Target="../ctrlProps/ctrlProp256.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255.xml"/><Relationship Id="rId5" Type="http://schemas.openxmlformats.org/officeDocument/2006/relationships/ctrlProp" Target="../ctrlProps/ctrlProp254.xml"/><Relationship Id="rId4" Type="http://schemas.openxmlformats.org/officeDocument/2006/relationships/ctrlProp" Target="../ctrlProps/ctrlProp25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260.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259.xml"/><Relationship Id="rId5" Type="http://schemas.openxmlformats.org/officeDocument/2006/relationships/ctrlProp" Target="../ctrlProps/ctrlProp258.xml"/><Relationship Id="rId4" Type="http://schemas.openxmlformats.org/officeDocument/2006/relationships/ctrlProp" Target="../ctrlProps/ctrlProp25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264.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263.xml"/><Relationship Id="rId5" Type="http://schemas.openxmlformats.org/officeDocument/2006/relationships/ctrlProp" Target="../ctrlProps/ctrlProp262.xml"/><Relationship Id="rId4" Type="http://schemas.openxmlformats.org/officeDocument/2006/relationships/ctrlProp" Target="../ctrlProps/ctrlProp261.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sars.gov.za/"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268.xml"/><Relationship Id="rId2" Type="http://schemas.openxmlformats.org/officeDocument/2006/relationships/drawing" Target="../drawings/drawing31.xml"/><Relationship Id="rId1" Type="http://schemas.openxmlformats.org/officeDocument/2006/relationships/printerSettings" Target="../printerSettings/printerSettings34.bin"/><Relationship Id="rId6" Type="http://schemas.openxmlformats.org/officeDocument/2006/relationships/ctrlProp" Target="../ctrlProps/ctrlProp267.xml"/><Relationship Id="rId5" Type="http://schemas.openxmlformats.org/officeDocument/2006/relationships/ctrlProp" Target="../ctrlProps/ctrlProp266.xml"/><Relationship Id="rId4" Type="http://schemas.openxmlformats.org/officeDocument/2006/relationships/ctrlProp" Target="../ctrlProps/ctrlProp26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ctrlProp" Target="../ctrlProps/ctrlProp272.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271.xml"/><Relationship Id="rId5" Type="http://schemas.openxmlformats.org/officeDocument/2006/relationships/ctrlProp" Target="../ctrlProps/ctrlProp270.xml"/><Relationship Id="rId4" Type="http://schemas.openxmlformats.org/officeDocument/2006/relationships/ctrlProp" Target="../ctrlProps/ctrlProp269.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ctrlProp" Target="../ctrlProps/ctrlProp276.x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trlProp" Target="../ctrlProps/ctrlProp275.xml"/><Relationship Id="rId5" Type="http://schemas.openxmlformats.org/officeDocument/2006/relationships/ctrlProp" Target="../ctrlProps/ctrlProp274.xml"/><Relationship Id="rId4" Type="http://schemas.openxmlformats.org/officeDocument/2006/relationships/ctrlProp" Target="../ctrlProps/ctrlProp27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ctrlProp" Target="../ctrlProps/ctrlProp280.x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279.xml"/><Relationship Id="rId5" Type="http://schemas.openxmlformats.org/officeDocument/2006/relationships/ctrlProp" Target="../ctrlProps/ctrlProp278.xml"/><Relationship Id="rId4" Type="http://schemas.openxmlformats.org/officeDocument/2006/relationships/ctrlProp" Target="../ctrlProps/ctrlProp27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7" Type="http://schemas.openxmlformats.org/officeDocument/2006/relationships/ctrlProp" Target="../ctrlProps/ctrlProp284.xml"/><Relationship Id="rId2" Type="http://schemas.openxmlformats.org/officeDocument/2006/relationships/drawing" Target="../drawings/drawing35.xml"/><Relationship Id="rId1" Type="http://schemas.openxmlformats.org/officeDocument/2006/relationships/printerSettings" Target="../printerSettings/printerSettings38.bin"/><Relationship Id="rId6" Type="http://schemas.openxmlformats.org/officeDocument/2006/relationships/ctrlProp" Target="../ctrlProps/ctrlProp283.xml"/><Relationship Id="rId5" Type="http://schemas.openxmlformats.org/officeDocument/2006/relationships/ctrlProp" Target="../ctrlProps/ctrlProp282.xml"/><Relationship Id="rId4" Type="http://schemas.openxmlformats.org/officeDocument/2006/relationships/ctrlProp" Target="../ctrlProps/ctrlProp28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7" Type="http://schemas.openxmlformats.org/officeDocument/2006/relationships/ctrlProp" Target="../ctrlProps/ctrlProp288.x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287.xml"/><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7" Type="http://schemas.openxmlformats.org/officeDocument/2006/relationships/ctrlProp" Target="../ctrlProps/ctrlProp292.xml"/><Relationship Id="rId2" Type="http://schemas.openxmlformats.org/officeDocument/2006/relationships/drawing" Target="../drawings/drawing37.xml"/><Relationship Id="rId1" Type="http://schemas.openxmlformats.org/officeDocument/2006/relationships/printerSettings" Target="../printerSettings/printerSettings40.bin"/><Relationship Id="rId6" Type="http://schemas.openxmlformats.org/officeDocument/2006/relationships/ctrlProp" Target="../ctrlProps/ctrlProp291.xml"/><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97.xml"/><Relationship Id="rId3" Type="http://schemas.openxmlformats.org/officeDocument/2006/relationships/vmlDrawing" Target="../drawings/vmlDrawing38.vml"/><Relationship Id="rId7" Type="http://schemas.openxmlformats.org/officeDocument/2006/relationships/ctrlProp" Target="../ctrlProps/ctrlProp296.xml"/><Relationship Id="rId2" Type="http://schemas.openxmlformats.org/officeDocument/2006/relationships/drawing" Target="../drawings/drawing38.xml"/><Relationship Id="rId1" Type="http://schemas.openxmlformats.org/officeDocument/2006/relationships/printerSettings" Target="../printerSettings/printerSettings41.bin"/><Relationship Id="rId6" Type="http://schemas.openxmlformats.org/officeDocument/2006/relationships/ctrlProp" Target="../ctrlProps/ctrlProp295.xml"/><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ctrlProp" Target="../ctrlProps/ctrlProp301.xml"/><Relationship Id="rId2" Type="http://schemas.openxmlformats.org/officeDocument/2006/relationships/drawing" Target="../drawings/drawing39.xml"/><Relationship Id="rId1" Type="http://schemas.openxmlformats.org/officeDocument/2006/relationships/printerSettings" Target="../printerSettings/printerSettings42.bin"/><Relationship Id="rId6" Type="http://schemas.openxmlformats.org/officeDocument/2006/relationships/ctrlProp" Target="../ctrlProps/ctrlProp300.xml"/><Relationship Id="rId5" Type="http://schemas.openxmlformats.org/officeDocument/2006/relationships/ctrlProp" Target="../ctrlProps/ctrlProp299.xml"/><Relationship Id="rId4" Type="http://schemas.openxmlformats.org/officeDocument/2006/relationships/ctrlProp" Target="../ctrlProps/ctrlProp29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7" Type="http://schemas.openxmlformats.org/officeDocument/2006/relationships/ctrlProp" Target="../ctrlProps/ctrlProp305.xml"/><Relationship Id="rId2" Type="http://schemas.openxmlformats.org/officeDocument/2006/relationships/drawing" Target="../drawings/drawing40.xml"/><Relationship Id="rId1" Type="http://schemas.openxmlformats.org/officeDocument/2006/relationships/printerSettings" Target="../printerSettings/printerSettings43.bin"/><Relationship Id="rId6" Type="http://schemas.openxmlformats.org/officeDocument/2006/relationships/ctrlProp" Target="../ctrlProps/ctrlProp304.xml"/><Relationship Id="rId5" Type="http://schemas.openxmlformats.org/officeDocument/2006/relationships/ctrlProp" Target="../ctrlProps/ctrlProp303.xml"/><Relationship Id="rId4" Type="http://schemas.openxmlformats.org/officeDocument/2006/relationships/ctrlProp" Target="../ctrlProps/ctrlProp30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309.xml"/><Relationship Id="rId2" Type="http://schemas.openxmlformats.org/officeDocument/2006/relationships/drawing" Target="../drawings/drawing41.xml"/><Relationship Id="rId1" Type="http://schemas.openxmlformats.org/officeDocument/2006/relationships/printerSettings" Target="../printerSettings/printerSettings44.bin"/><Relationship Id="rId6" Type="http://schemas.openxmlformats.org/officeDocument/2006/relationships/ctrlProp" Target="../ctrlProps/ctrlProp308.xml"/><Relationship Id="rId5" Type="http://schemas.openxmlformats.org/officeDocument/2006/relationships/ctrlProp" Target="../ctrlProps/ctrlProp307.xml"/><Relationship Id="rId4" Type="http://schemas.openxmlformats.org/officeDocument/2006/relationships/ctrlProp" Target="../ctrlProps/ctrlProp30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7" Type="http://schemas.openxmlformats.org/officeDocument/2006/relationships/ctrlProp" Target="../ctrlProps/ctrlProp313.xml"/><Relationship Id="rId2" Type="http://schemas.openxmlformats.org/officeDocument/2006/relationships/drawing" Target="../drawings/drawing42.xml"/><Relationship Id="rId1" Type="http://schemas.openxmlformats.org/officeDocument/2006/relationships/printerSettings" Target="../printerSettings/printerSettings45.bin"/><Relationship Id="rId6" Type="http://schemas.openxmlformats.org/officeDocument/2006/relationships/ctrlProp" Target="../ctrlProps/ctrlProp312.xml"/><Relationship Id="rId5" Type="http://schemas.openxmlformats.org/officeDocument/2006/relationships/ctrlProp" Target="../ctrlProps/ctrlProp311.xml"/><Relationship Id="rId4" Type="http://schemas.openxmlformats.org/officeDocument/2006/relationships/ctrlProp" Target="../ctrlProps/ctrlProp310.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7" Type="http://schemas.openxmlformats.org/officeDocument/2006/relationships/ctrlProp" Target="../ctrlProps/ctrlProp317.xml"/><Relationship Id="rId2" Type="http://schemas.openxmlformats.org/officeDocument/2006/relationships/drawing" Target="../drawings/drawing43.xml"/><Relationship Id="rId1" Type="http://schemas.openxmlformats.org/officeDocument/2006/relationships/printerSettings" Target="../printerSettings/printerSettings46.bin"/><Relationship Id="rId6" Type="http://schemas.openxmlformats.org/officeDocument/2006/relationships/ctrlProp" Target="../ctrlProps/ctrlProp316.xml"/><Relationship Id="rId5" Type="http://schemas.openxmlformats.org/officeDocument/2006/relationships/ctrlProp" Target="../ctrlProps/ctrlProp315.xml"/><Relationship Id="rId4" Type="http://schemas.openxmlformats.org/officeDocument/2006/relationships/ctrlProp" Target="../ctrlProps/ctrlProp31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4.vml"/><Relationship Id="rId7" Type="http://schemas.openxmlformats.org/officeDocument/2006/relationships/ctrlProp" Target="../ctrlProps/ctrlProp321.xml"/><Relationship Id="rId2" Type="http://schemas.openxmlformats.org/officeDocument/2006/relationships/drawing" Target="../drawings/drawing44.xml"/><Relationship Id="rId1" Type="http://schemas.openxmlformats.org/officeDocument/2006/relationships/printerSettings" Target="../printerSettings/printerSettings47.bin"/><Relationship Id="rId6" Type="http://schemas.openxmlformats.org/officeDocument/2006/relationships/ctrlProp" Target="../ctrlProps/ctrlProp320.xml"/><Relationship Id="rId5" Type="http://schemas.openxmlformats.org/officeDocument/2006/relationships/ctrlProp" Target="../ctrlProps/ctrlProp319.xml"/><Relationship Id="rId4" Type="http://schemas.openxmlformats.org/officeDocument/2006/relationships/ctrlProp" Target="../ctrlProps/ctrlProp31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5.vml"/><Relationship Id="rId7" Type="http://schemas.openxmlformats.org/officeDocument/2006/relationships/ctrlProp" Target="../ctrlProps/ctrlProp325.xml"/><Relationship Id="rId2" Type="http://schemas.openxmlformats.org/officeDocument/2006/relationships/drawing" Target="../drawings/drawing45.xml"/><Relationship Id="rId1" Type="http://schemas.openxmlformats.org/officeDocument/2006/relationships/printerSettings" Target="../printerSettings/printerSettings48.bin"/><Relationship Id="rId6" Type="http://schemas.openxmlformats.org/officeDocument/2006/relationships/ctrlProp" Target="../ctrlProps/ctrlProp324.xml"/><Relationship Id="rId5" Type="http://schemas.openxmlformats.org/officeDocument/2006/relationships/ctrlProp" Target="../ctrlProps/ctrlProp323.xml"/><Relationship Id="rId4" Type="http://schemas.openxmlformats.org/officeDocument/2006/relationships/ctrlProp" Target="../ctrlProps/ctrlProp322.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330.xml"/><Relationship Id="rId3" Type="http://schemas.openxmlformats.org/officeDocument/2006/relationships/vmlDrawing" Target="../drawings/vmlDrawing46.vml"/><Relationship Id="rId7" Type="http://schemas.openxmlformats.org/officeDocument/2006/relationships/ctrlProp" Target="../ctrlProps/ctrlProp329.xml"/><Relationship Id="rId2" Type="http://schemas.openxmlformats.org/officeDocument/2006/relationships/drawing" Target="../drawings/drawing46.xml"/><Relationship Id="rId1" Type="http://schemas.openxmlformats.org/officeDocument/2006/relationships/printerSettings" Target="../printerSettings/printerSettings49.bin"/><Relationship Id="rId6" Type="http://schemas.openxmlformats.org/officeDocument/2006/relationships/ctrlProp" Target="../ctrlProps/ctrlProp328.xml"/><Relationship Id="rId5" Type="http://schemas.openxmlformats.org/officeDocument/2006/relationships/ctrlProp" Target="../ctrlProps/ctrlProp327.xml"/><Relationship Id="rId4" Type="http://schemas.openxmlformats.org/officeDocument/2006/relationships/ctrlProp" Target="../ctrlProps/ctrlProp32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7" Type="http://schemas.openxmlformats.org/officeDocument/2006/relationships/ctrlProp" Target="../ctrlProps/ctrlProp334.xml"/><Relationship Id="rId2" Type="http://schemas.openxmlformats.org/officeDocument/2006/relationships/drawing" Target="../drawings/drawing47.xml"/><Relationship Id="rId1" Type="http://schemas.openxmlformats.org/officeDocument/2006/relationships/printerSettings" Target="../printerSettings/printerSettings50.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7" Type="http://schemas.openxmlformats.org/officeDocument/2006/relationships/ctrlProp" Target="../ctrlProps/ctrlProp338.xml"/><Relationship Id="rId2" Type="http://schemas.openxmlformats.org/officeDocument/2006/relationships/drawing" Target="../drawings/drawing48.xml"/><Relationship Id="rId1" Type="http://schemas.openxmlformats.org/officeDocument/2006/relationships/printerSettings" Target="../printerSettings/printerSettings51.bin"/><Relationship Id="rId6" Type="http://schemas.openxmlformats.org/officeDocument/2006/relationships/ctrlProp" Target="../ctrlProps/ctrlProp337.xml"/><Relationship Id="rId5" Type="http://schemas.openxmlformats.org/officeDocument/2006/relationships/ctrlProp" Target="../ctrlProps/ctrlProp336.xml"/><Relationship Id="rId4" Type="http://schemas.openxmlformats.org/officeDocument/2006/relationships/ctrlProp" Target="../ctrlProps/ctrlProp335.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341.xml"/><Relationship Id="rId3" Type="http://schemas.openxmlformats.org/officeDocument/2006/relationships/vmlDrawing" Target="../drawings/vmlDrawing49.vml"/><Relationship Id="rId7" Type="http://schemas.openxmlformats.org/officeDocument/2006/relationships/ctrlProp" Target="../ctrlProps/ctrlProp340.xml"/><Relationship Id="rId2" Type="http://schemas.openxmlformats.org/officeDocument/2006/relationships/drawing" Target="../drawings/drawing49.xml"/><Relationship Id="rId1" Type="http://schemas.openxmlformats.org/officeDocument/2006/relationships/printerSettings" Target="../printerSettings/printerSettings52.bin"/><Relationship Id="rId6" Type="http://schemas.openxmlformats.org/officeDocument/2006/relationships/ctrlProp" Target="../ctrlProps/ctrlProp339.xml"/><Relationship Id="rId5" Type="http://schemas.openxmlformats.org/officeDocument/2006/relationships/image" Target="../media/image10.png"/><Relationship Id="rId4" Type="http://schemas.openxmlformats.org/officeDocument/2006/relationships/oleObject" Target="../embeddings/oleObject3.bin"/><Relationship Id="rId9" Type="http://schemas.openxmlformats.org/officeDocument/2006/relationships/ctrlProp" Target="../ctrlProps/ctrlProp34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0.vml"/><Relationship Id="rId7" Type="http://schemas.openxmlformats.org/officeDocument/2006/relationships/ctrlProp" Target="../ctrlProps/ctrlProp346.xml"/><Relationship Id="rId2" Type="http://schemas.openxmlformats.org/officeDocument/2006/relationships/drawing" Target="../drawings/drawing50.xml"/><Relationship Id="rId1" Type="http://schemas.openxmlformats.org/officeDocument/2006/relationships/printerSettings" Target="../printerSettings/printerSettings53.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1.vml"/><Relationship Id="rId7" Type="http://schemas.openxmlformats.org/officeDocument/2006/relationships/ctrlProp" Target="../ctrlProps/ctrlProp350.x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trlProp" Target="../ctrlProps/ctrlProp349.xml"/><Relationship Id="rId5" Type="http://schemas.openxmlformats.org/officeDocument/2006/relationships/ctrlProp" Target="../ctrlProps/ctrlProp348.xml"/><Relationship Id="rId4" Type="http://schemas.openxmlformats.org/officeDocument/2006/relationships/ctrlProp" Target="../ctrlProps/ctrlProp34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ctrlProp" Target="../ctrlProps/ctrlProp354.xml"/><Relationship Id="rId2" Type="http://schemas.openxmlformats.org/officeDocument/2006/relationships/drawing" Target="../drawings/drawing52.xml"/><Relationship Id="rId1" Type="http://schemas.openxmlformats.org/officeDocument/2006/relationships/printerSettings" Target="../printerSettings/printerSettings55.bin"/><Relationship Id="rId6" Type="http://schemas.openxmlformats.org/officeDocument/2006/relationships/ctrlProp" Target="../ctrlProps/ctrlProp353.xml"/><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ctrlProp" Target="../ctrlProps/ctrlProp358.xml"/><Relationship Id="rId2" Type="http://schemas.openxmlformats.org/officeDocument/2006/relationships/drawing" Target="../drawings/drawing53.xml"/><Relationship Id="rId1" Type="http://schemas.openxmlformats.org/officeDocument/2006/relationships/printerSettings" Target="../printerSettings/printerSettings56.bin"/><Relationship Id="rId6" Type="http://schemas.openxmlformats.org/officeDocument/2006/relationships/ctrlProp" Target="../ctrlProps/ctrlProp357.xml"/><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4.vml"/><Relationship Id="rId7" Type="http://schemas.openxmlformats.org/officeDocument/2006/relationships/ctrlProp" Target="../ctrlProps/ctrlProp362.xml"/><Relationship Id="rId2" Type="http://schemas.openxmlformats.org/officeDocument/2006/relationships/drawing" Target="../drawings/drawing54.xml"/><Relationship Id="rId1" Type="http://schemas.openxmlformats.org/officeDocument/2006/relationships/printerSettings" Target="../printerSettings/printerSettings57.bin"/><Relationship Id="rId6" Type="http://schemas.openxmlformats.org/officeDocument/2006/relationships/ctrlProp" Target="../ctrlProps/ctrlProp361.xml"/><Relationship Id="rId5" Type="http://schemas.openxmlformats.org/officeDocument/2006/relationships/ctrlProp" Target="../ctrlProps/ctrlProp360.xml"/><Relationship Id="rId4" Type="http://schemas.openxmlformats.org/officeDocument/2006/relationships/ctrlProp" Target="../ctrlProps/ctrlProp35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5.vml"/><Relationship Id="rId7" Type="http://schemas.openxmlformats.org/officeDocument/2006/relationships/ctrlProp" Target="../ctrlProps/ctrlProp366.xml"/><Relationship Id="rId2" Type="http://schemas.openxmlformats.org/officeDocument/2006/relationships/drawing" Target="../drawings/drawing55.xml"/><Relationship Id="rId1" Type="http://schemas.openxmlformats.org/officeDocument/2006/relationships/printerSettings" Target="../printerSettings/printerSettings58.bin"/><Relationship Id="rId6" Type="http://schemas.openxmlformats.org/officeDocument/2006/relationships/ctrlProp" Target="../ctrlProps/ctrlProp365.xml"/><Relationship Id="rId5" Type="http://schemas.openxmlformats.org/officeDocument/2006/relationships/ctrlProp" Target="../ctrlProps/ctrlProp364.xml"/><Relationship Id="rId4" Type="http://schemas.openxmlformats.org/officeDocument/2006/relationships/ctrlProp" Target="../ctrlProps/ctrlProp36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19.xml"/><Relationship Id="rId4" Type="http://schemas.openxmlformats.org/officeDocument/2006/relationships/ctrlProp" Target="../ctrlProps/ctrlProp118.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7" Type="http://schemas.openxmlformats.org/officeDocument/2006/relationships/ctrlProp" Target="../ctrlProps/ctrlProp123.xml"/><Relationship Id="rId2" Type="http://schemas.openxmlformats.org/officeDocument/2006/relationships/drawing" Target="../drawings/drawing5.xml"/><Relationship Id="rId16" Type="http://schemas.openxmlformats.org/officeDocument/2006/relationships/ctrlProp" Target="../ctrlProps/ctrlProp132.xml"/><Relationship Id="rId29" Type="http://schemas.openxmlformats.org/officeDocument/2006/relationships/ctrlProp" Target="../ctrlProps/ctrlProp145.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4" Type="http://schemas.openxmlformats.org/officeDocument/2006/relationships/ctrlProp" Target="../ctrlProps/ctrlProp160.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8" Type="http://schemas.openxmlformats.org/officeDocument/2006/relationships/ctrlProp" Target="../ctrlProps/ctrlProp124.xml"/><Relationship Id="rId3" Type="http://schemas.openxmlformats.org/officeDocument/2006/relationships/vmlDrawing" Target="../drawings/vmlDrawing5.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20" Type="http://schemas.openxmlformats.org/officeDocument/2006/relationships/ctrlProp" Target="../ctrlProps/ctrlProp136.xml"/><Relationship Id="rId41" Type="http://schemas.openxmlformats.org/officeDocument/2006/relationships/ctrlProp" Target="../ctrlProps/ctrlProp157.xml"/><Relationship Id="rId1" Type="http://schemas.openxmlformats.org/officeDocument/2006/relationships/printerSettings" Target="../printerSettings/printerSettings6.bin"/><Relationship Id="rId6" Type="http://schemas.openxmlformats.org/officeDocument/2006/relationships/ctrlProp" Target="../ctrlProps/ctrlProp1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70.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5"/>
    <pageSetUpPr autoPageBreaks="0"/>
  </sheetPr>
  <dimension ref="B1:V33"/>
  <sheetViews>
    <sheetView showGridLines="0" showRowColHeaders="0" showZeros="0" zoomScale="80" zoomScaleNormal="80" workbookViewId="0">
      <selection activeCell="B33" sqref="B33:S33"/>
    </sheetView>
  </sheetViews>
  <sheetFormatPr defaultColWidth="9.109375" defaultRowHeight="13.2"/>
  <cols>
    <col min="1" max="1" width="9.109375" style="333"/>
    <col min="2" max="4" width="9.109375" style="48"/>
    <col min="5" max="5" width="13.44140625" style="48" customWidth="1"/>
    <col min="6" max="6" width="16.33203125" style="48" customWidth="1"/>
    <col min="7" max="7" width="10.5546875" style="48" customWidth="1"/>
    <col min="8" max="8" width="5.109375" style="48" customWidth="1"/>
    <col min="9" max="22" width="9.109375" style="48"/>
    <col min="23" max="16384" width="9.109375" style="333"/>
  </cols>
  <sheetData>
    <row r="1" spans="2:22" s="336" customFormat="1" ht="42.75" customHeight="1">
      <c r="B1" s="1749" t="s">
        <v>678</v>
      </c>
      <c r="C1" s="1749"/>
      <c r="D1" s="1749"/>
      <c r="E1" s="1749"/>
      <c r="F1" s="1749"/>
      <c r="G1" s="1749"/>
      <c r="H1" s="1749"/>
      <c r="I1" s="1749"/>
      <c r="J1" s="1749"/>
      <c r="K1" s="1749"/>
      <c r="L1" s="1749"/>
      <c r="M1" s="1749"/>
      <c r="N1" s="1749"/>
      <c r="O1" s="1749"/>
      <c r="P1" s="1749"/>
      <c r="Q1" s="1749"/>
      <c r="R1" s="1749"/>
      <c r="S1" s="1749"/>
      <c r="T1" s="1749"/>
      <c r="U1" s="1749"/>
      <c r="V1" s="1749"/>
    </row>
    <row r="2" spans="2:22" s="336" customFormat="1" ht="26.25" customHeight="1">
      <c r="B2" s="335"/>
      <c r="C2" s="335"/>
      <c r="D2" s="335"/>
      <c r="E2" s="335"/>
      <c r="F2" s="335"/>
      <c r="G2" s="335"/>
      <c r="H2" s="335"/>
      <c r="I2" s="335"/>
      <c r="J2" s="335"/>
      <c r="K2" s="335"/>
      <c r="L2" s="335"/>
      <c r="M2" s="335"/>
      <c r="N2" s="335"/>
      <c r="O2" s="335"/>
      <c r="P2" s="335"/>
      <c r="Q2" s="335"/>
      <c r="R2" s="335"/>
      <c r="S2" s="335"/>
      <c r="T2" s="335"/>
      <c r="U2" s="335"/>
    </row>
    <row r="3" spans="2:22" ht="48" customHeight="1">
      <c r="B3" s="1750" t="s">
        <v>4152</v>
      </c>
      <c r="C3" s="1750"/>
      <c r="D3" s="1750"/>
      <c r="E3" s="1750"/>
      <c r="F3" s="1750"/>
      <c r="G3" s="1750"/>
      <c r="H3" s="1750"/>
      <c r="I3" s="1750"/>
      <c r="J3" s="1750"/>
      <c r="K3" s="1750"/>
      <c r="L3" s="1750"/>
      <c r="M3" s="1750"/>
      <c r="N3" s="1750"/>
      <c r="O3" s="1750"/>
      <c r="P3" s="1750"/>
      <c r="Q3" s="1750"/>
      <c r="R3" s="1750"/>
      <c r="S3" s="1750"/>
      <c r="T3" s="1750"/>
      <c r="U3" s="1750"/>
      <c r="V3" s="1750"/>
    </row>
    <row r="4" spans="2:22" ht="24" customHeight="1">
      <c r="B4" s="337" t="s">
        <v>229</v>
      </c>
      <c r="C4" s="333"/>
      <c r="D4" s="333"/>
      <c r="E4" s="333"/>
      <c r="F4" s="333"/>
      <c r="G4" s="333"/>
      <c r="H4" s="333"/>
      <c r="I4" s="333"/>
      <c r="J4" s="333"/>
      <c r="K4" s="333"/>
      <c r="L4" s="333"/>
      <c r="M4" s="333"/>
      <c r="N4" s="333"/>
      <c r="O4" s="333"/>
      <c r="P4" s="333"/>
      <c r="Q4" s="333"/>
      <c r="R4" s="333"/>
      <c r="S4" s="333"/>
      <c r="T4" s="333"/>
      <c r="U4" s="333"/>
      <c r="V4" s="333"/>
    </row>
    <row r="5" spans="2:22" ht="21.75" customHeight="1">
      <c r="B5" s="334"/>
      <c r="C5" s="334"/>
      <c r="D5" s="334"/>
      <c r="E5" s="334"/>
      <c r="F5" s="334"/>
      <c r="G5" s="334"/>
      <c r="H5" s="334"/>
      <c r="I5" s="334"/>
      <c r="J5" s="334"/>
      <c r="K5" s="334"/>
      <c r="L5" s="334"/>
      <c r="M5" s="334"/>
      <c r="N5" s="338"/>
      <c r="O5" s="338"/>
      <c r="P5" s="338"/>
      <c r="Q5" s="338"/>
      <c r="R5" s="338"/>
      <c r="S5" s="338"/>
      <c r="T5" s="338"/>
      <c r="U5" s="338"/>
      <c r="V5" s="338"/>
    </row>
    <row r="6" spans="2:22" ht="42.75" customHeight="1">
      <c r="B6" s="334"/>
      <c r="C6" s="334"/>
      <c r="D6" s="334"/>
      <c r="E6" s="334"/>
      <c r="F6" s="334"/>
      <c r="G6" s="334"/>
      <c r="H6" s="334"/>
      <c r="I6" s="334"/>
      <c r="J6" s="334"/>
      <c r="K6" s="334"/>
      <c r="L6" s="334"/>
      <c r="M6" s="334"/>
      <c r="N6" s="338"/>
      <c r="O6" s="338"/>
      <c r="P6"/>
      <c r="Q6" s="338"/>
      <c r="R6" s="338"/>
      <c r="S6" s="338"/>
      <c r="T6" s="338"/>
      <c r="U6" s="338"/>
      <c r="V6" s="338"/>
    </row>
    <row r="7" spans="2:22" ht="20.25" customHeight="1">
      <c r="B7" s="334"/>
      <c r="C7" s="334"/>
      <c r="D7" s="334"/>
      <c r="E7" s="334"/>
      <c r="F7" s="334"/>
      <c r="G7" s="334"/>
      <c r="H7" s="334"/>
      <c r="I7" s="334"/>
      <c r="J7" s="334"/>
      <c r="K7" s="334"/>
      <c r="L7" s="334"/>
      <c r="M7" s="334"/>
      <c r="N7" s="338"/>
      <c r="O7" s="338"/>
      <c r="P7" s="338"/>
      <c r="Q7" s="338"/>
      <c r="R7" s="338"/>
      <c r="S7" s="338"/>
      <c r="T7" s="338"/>
      <c r="U7" s="338"/>
      <c r="V7" s="338"/>
    </row>
    <row r="8" spans="2:22" ht="11.25" customHeight="1">
      <c r="B8" s="338"/>
      <c r="C8" s="338"/>
      <c r="D8" s="338"/>
      <c r="E8" s="338"/>
      <c r="F8" s="338"/>
      <c r="G8" s="338"/>
      <c r="H8" s="338"/>
      <c r="I8" s="338"/>
      <c r="J8" s="338"/>
      <c r="K8" s="338"/>
      <c r="L8" s="338"/>
      <c r="M8" s="338"/>
      <c r="N8" s="338"/>
      <c r="O8" s="338"/>
      <c r="P8" s="338"/>
      <c r="Q8" s="338"/>
      <c r="R8" s="338"/>
      <c r="S8" s="338"/>
      <c r="T8" s="338"/>
      <c r="U8" s="338"/>
      <c r="V8" s="338"/>
    </row>
    <row r="9" spans="2:22" ht="21" customHeight="1">
      <c r="B9" s="339" t="s">
        <v>675</v>
      </c>
      <c r="C9" s="340"/>
      <c r="D9" s="340"/>
      <c r="E9" s="340"/>
      <c r="F9" s="340"/>
      <c r="G9" s="340"/>
      <c r="H9" s="334"/>
      <c r="I9" s="339" t="s">
        <v>740</v>
      </c>
      <c r="J9" s="338"/>
      <c r="K9" s="338"/>
      <c r="L9" s="338"/>
      <c r="M9" s="338"/>
      <c r="N9" s="338"/>
      <c r="O9" s="338"/>
      <c r="P9" s="338"/>
      <c r="Q9" s="334"/>
      <c r="R9" s="334"/>
      <c r="S9" s="334"/>
      <c r="T9" s="334"/>
      <c r="U9" s="334"/>
      <c r="V9" s="334"/>
    </row>
    <row r="10" spans="2:22" ht="13.8">
      <c r="B10" s="340"/>
      <c r="C10" s="340"/>
      <c r="D10" s="340"/>
      <c r="E10" s="340"/>
      <c r="F10" s="340"/>
      <c r="G10" s="340"/>
      <c r="H10" s="334"/>
      <c r="I10" s="338"/>
      <c r="J10" s="338"/>
      <c r="K10" s="338"/>
      <c r="L10" s="338"/>
      <c r="M10" s="338"/>
      <c r="N10" s="338"/>
      <c r="O10" s="338"/>
      <c r="P10" s="338"/>
      <c r="Q10" s="334"/>
      <c r="R10" s="334"/>
      <c r="S10" s="334"/>
      <c r="T10" s="334"/>
      <c r="U10" s="334"/>
      <c r="V10" s="334"/>
    </row>
    <row r="11" spans="2:22" ht="13.8">
      <c r="B11" s="340"/>
      <c r="C11" s="340"/>
      <c r="D11" s="340"/>
      <c r="E11" s="340"/>
      <c r="F11" s="340"/>
      <c r="G11" s="340"/>
      <c r="H11" s="334"/>
      <c r="I11" s="338"/>
      <c r="J11" s="338"/>
      <c r="K11" s="338"/>
      <c r="L11" s="338"/>
      <c r="M11" s="338"/>
      <c r="N11" s="338"/>
      <c r="O11" s="338"/>
      <c r="P11" s="338"/>
      <c r="Q11" s="334"/>
      <c r="R11" s="334"/>
      <c r="S11" s="334"/>
      <c r="T11" s="334"/>
      <c r="U11" s="334"/>
      <c r="V11" s="334"/>
    </row>
    <row r="12" spans="2:22">
      <c r="B12" s="340"/>
      <c r="C12" s="340"/>
      <c r="D12" s="340"/>
      <c r="E12" s="340"/>
      <c r="F12" s="340"/>
      <c r="G12" s="340"/>
      <c r="H12" s="334"/>
      <c r="I12" s="341"/>
      <c r="J12" s="341"/>
      <c r="K12" s="342"/>
      <c r="L12" s="342"/>
      <c r="M12" s="342"/>
      <c r="N12" s="342"/>
      <c r="O12" s="342"/>
      <c r="P12" s="342"/>
      <c r="Q12" s="334"/>
      <c r="R12" s="334"/>
      <c r="S12" s="334"/>
      <c r="T12" s="334"/>
      <c r="U12" s="334"/>
      <c r="V12" s="334"/>
    </row>
    <row r="13" spans="2:22">
      <c r="B13" s="340"/>
      <c r="C13" s="340"/>
      <c r="D13" s="340"/>
      <c r="E13" s="340"/>
      <c r="F13" s="340"/>
      <c r="G13" s="340"/>
      <c r="H13" s="334"/>
      <c r="I13" s="342"/>
      <c r="J13" s="342"/>
      <c r="K13" s="342"/>
      <c r="L13" s="342"/>
      <c r="M13" s="342"/>
      <c r="N13" s="342"/>
      <c r="O13" s="342"/>
      <c r="P13" s="342"/>
      <c r="Q13" s="334"/>
      <c r="R13" s="334"/>
      <c r="S13" s="334"/>
      <c r="T13" s="334"/>
      <c r="U13" s="334"/>
      <c r="V13" s="334"/>
    </row>
    <row r="14" spans="2:22">
      <c r="B14" s="340"/>
      <c r="C14" s="340"/>
      <c r="D14" s="340"/>
      <c r="E14" s="340"/>
      <c r="F14" s="340"/>
      <c r="G14" s="340"/>
      <c r="H14" s="334"/>
      <c r="I14" s="342"/>
      <c r="J14" s="342"/>
      <c r="K14" s="342"/>
      <c r="L14" s="342"/>
      <c r="M14" s="342"/>
      <c r="N14" s="342"/>
      <c r="O14" s="342"/>
      <c r="P14" s="342"/>
      <c r="Q14" s="334"/>
      <c r="R14" s="334"/>
      <c r="S14" s="334"/>
      <c r="T14" s="334"/>
      <c r="U14" s="334"/>
      <c r="V14" s="334"/>
    </row>
    <row r="15" spans="2:22" ht="17.399999999999999">
      <c r="B15" s="340"/>
      <c r="C15" s="340"/>
      <c r="D15" s="340"/>
      <c r="E15" s="340"/>
      <c r="F15" s="340"/>
      <c r="G15" s="340"/>
      <c r="H15" s="334"/>
      <c r="I15" s="342"/>
      <c r="J15" s="343"/>
      <c r="K15" s="343"/>
      <c r="L15" s="343"/>
      <c r="M15" s="343"/>
      <c r="N15" s="343"/>
      <c r="O15" s="343"/>
      <c r="P15" s="343"/>
      <c r="Q15" s="334"/>
      <c r="R15" s="334"/>
      <c r="S15" s="334"/>
      <c r="T15" s="334"/>
      <c r="U15" s="334"/>
      <c r="V15" s="334"/>
    </row>
    <row r="16" spans="2:22">
      <c r="B16" s="340"/>
      <c r="C16" s="340"/>
      <c r="D16" s="340"/>
      <c r="E16" s="340"/>
      <c r="F16" s="340"/>
      <c r="G16" s="340"/>
      <c r="H16" s="334"/>
      <c r="I16" s="342"/>
      <c r="J16" s="342"/>
      <c r="K16" s="342"/>
      <c r="L16" s="342"/>
      <c r="M16" s="342"/>
      <c r="N16" s="342"/>
      <c r="O16" s="342"/>
      <c r="P16" s="342"/>
      <c r="Q16" s="334"/>
      <c r="R16" s="334"/>
      <c r="S16" s="334"/>
      <c r="T16" s="334"/>
      <c r="U16" s="334"/>
      <c r="V16" s="334"/>
    </row>
    <row r="17" spans="2:22">
      <c r="B17" s="340"/>
      <c r="C17" s="340"/>
      <c r="D17" s="340"/>
      <c r="E17" s="340"/>
      <c r="F17" s="340"/>
      <c r="G17" s="340"/>
      <c r="H17" s="334"/>
      <c r="I17" s="344" t="s">
        <v>741</v>
      </c>
      <c r="J17" s="342"/>
      <c r="K17" s="342"/>
      <c r="L17" s="342"/>
      <c r="M17" s="342"/>
      <c r="N17" s="342"/>
      <c r="O17" s="342"/>
      <c r="P17" s="342"/>
      <c r="Q17" s="334"/>
      <c r="R17" s="334"/>
      <c r="S17" s="334"/>
      <c r="T17" s="334"/>
      <c r="U17" s="334"/>
      <c r="V17" s="334"/>
    </row>
    <row r="18" spans="2:22" ht="13.8">
      <c r="B18" s="340"/>
      <c r="C18" s="340"/>
      <c r="D18" s="340"/>
      <c r="E18" s="340"/>
      <c r="F18" s="340"/>
      <c r="G18" s="340"/>
      <c r="H18" s="334"/>
      <c r="I18" s="338"/>
      <c r="J18" s="338"/>
      <c r="K18" s="338"/>
      <c r="L18" s="338"/>
      <c r="M18" s="338"/>
      <c r="N18" s="338"/>
      <c r="O18" s="338"/>
      <c r="P18" s="338"/>
      <c r="Q18" s="334"/>
      <c r="R18" s="334"/>
      <c r="S18" s="334"/>
      <c r="T18" s="334"/>
      <c r="U18" s="334"/>
      <c r="V18" s="334"/>
    </row>
    <row r="19" spans="2:22" ht="13.8">
      <c r="B19" s="340"/>
      <c r="C19" s="340"/>
      <c r="D19" s="340"/>
      <c r="E19" s="340"/>
      <c r="F19" s="340"/>
      <c r="G19" s="340"/>
      <c r="H19" s="334"/>
      <c r="I19" s="338"/>
      <c r="J19" s="338"/>
      <c r="K19" s="338"/>
      <c r="L19" s="338"/>
      <c r="M19" s="338"/>
      <c r="N19" s="338"/>
      <c r="O19" s="338"/>
      <c r="P19" s="338"/>
      <c r="Q19" s="334"/>
      <c r="R19" s="334"/>
      <c r="S19" s="334"/>
      <c r="T19" s="334"/>
      <c r="U19" s="334"/>
      <c r="V19" s="334"/>
    </row>
    <row r="20" spans="2:22" ht="13.8">
      <c r="B20" s="340"/>
      <c r="C20" s="340"/>
      <c r="D20" s="340"/>
      <c r="E20" s="340"/>
      <c r="F20" s="340"/>
      <c r="G20" s="340"/>
      <c r="H20" s="334"/>
      <c r="I20" s="338"/>
      <c r="J20" s="338"/>
      <c r="K20" s="338"/>
      <c r="L20" s="338"/>
      <c r="M20" s="338"/>
      <c r="N20" s="338"/>
      <c r="O20" s="338"/>
      <c r="P20" s="338"/>
      <c r="Q20" s="334"/>
      <c r="R20" s="334"/>
      <c r="S20" s="334"/>
      <c r="T20" s="334"/>
      <c r="U20" s="334"/>
      <c r="V20" s="334"/>
    </row>
    <row r="21" spans="2:22" ht="13.8">
      <c r="B21" s="340"/>
      <c r="C21" s="340"/>
      <c r="D21" s="340"/>
      <c r="E21" s="340"/>
      <c r="F21" s="340"/>
      <c r="G21" s="340"/>
      <c r="H21" s="334"/>
      <c r="I21" s="338"/>
      <c r="J21" s="338"/>
      <c r="K21" s="338"/>
      <c r="L21" s="338"/>
      <c r="M21" s="338"/>
      <c r="N21" s="338"/>
      <c r="O21" s="338"/>
      <c r="P21" s="338"/>
      <c r="Q21" s="334"/>
      <c r="R21" s="334"/>
      <c r="S21" s="334"/>
      <c r="T21" s="334"/>
      <c r="U21" s="334"/>
      <c r="V21" s="334"/>
    </row>
    <row r="22" spans="2:22" ht="13.8">
      <c r="B22" s="340"/>
      <c r="C22" s="340"/>
      <c r="D22" s="340"/>
      <c r="E22" s="340"/>
      <c r="F22" s="340"/>
      <c r="G22" s="340"/>
      <c r="H22" s="334"/>
      <c r="I22" s="338"/>
      <c r="J22" s="338"/>
      <c r="K22" s="338"/>
      <c r="L22" s="338"/>
      <c r="M22" s="338"/>
      <c r="N22" s="338"/>
      <c r="O22" s="338"/>
      <c r="P22" s="338"/>
      <c r="Q22" s="334"/>
      <c r="R22" s="334"/>
      <c r="S22" s="334"/>
      <c r="T22" s="334"/>
      <c r="U22" s="334"/>
      <c r="V22" s="334"/>
    </row>
    <row r="23" spans="2:22" ht="13.8">
      <c r="B23" s="334"/>
      <c r="C23" s="334"/>
      <c r="D23" s="334"/>
      <c r="E23" s="334"/>
      <c r="F23" s="334"/>
      <c r="G23" s="334"/>
      <c r="H23" s="334"/>
      <c r="I23" s="338"/>
      <c r="J23" s="338"/>
      <c r="K23" s="338"/>
      <c r="L23" s="338"/>
      <c r="M23" s="338"/>
      <c r="N23" s="338"/>
      <c r="O23" s="338"/>
      <c r="P23" s="338"/>
      <c r="Q23" s="334"/>
      <c r="R23" s="334"/>
      <c r="S23" s="334"/>
      <c r="T23" s="334"/>
      <c r="U23" s="334"/>
      <c r="V23" s="334"/>
    </row>
    <row r="24" spans="2:22" ht="13.8">
      <c r="B24" s="334"/>
      <c r="C24" s="334"/>
      <c r="D24" s="334"/>
      <c r="E24" s="334"/>
      <c r="F24" s="334"/>
      <c r="G24" s="334"/>
      <c r="H24" s="334"/>
      <c r="I24" s="338"/>
      <c r="J24" s="338"/>
      <c r="K24" s="338"/>
      <c r="L24" s="338"/>
      <c r="M24" s="338"/>
      <c r="N24" s="338"/>
      <c r="O24" s="338"/>
      <c r="P24" s="338"/>
      <c r="Q24" s="334"/>
      <c r="R24" s="334"/>
      <c r="S24" s="334"/>
      <c r="T24" s="334"/>
      <c r="U24" s="334"/>
      <c r="V24" s="334"/>
    </row>
    <row r="25" spans="2:22" ht="4.5" customHeight="1">
      <c r="B25" s="1746" t="s">
        <v>1126</v>
      </c>
      <c r="C25" s="1747"/>
      <c r="D25" s="1747"/>
      <c r="E25" s="1747"/>
      <c r="F25" s="1747"/>
      <c r="G25" s="1747"/>
      <c r="H25" s="1747"/>
      <c r="I25" s="1747"/>
      <c r="J25" s="1747"/>
      <c r="K25" s="1747"/>
      <c r="L25" s="1747"/>
      <c r="M25" s="1747"/>
      <c r="N25" s="1747"/>
      <c r="O25" s="1747"/>
      <c r="P25" s="1747"/>
      <c r="Q25" s="1747"/>
      <c r="R25" s="1747"/>
      <c r="S25" s="1747"/>
      <c r="T25" s="1747"/>
      <c r="U25" s="1747"/>
      <c r="V25" s="1747"/>
    </row>
    <row r="26" spans="2:22" ht="28.5" customHeight="1">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2:22">
      <c r="B27" s="333"/>
      <c r="C27" s="333"/>
      <c r="D27" s="333"/>
      <c r="E27" s="333"/>
      <c r="F27" s="333"/>
      <c r="G27" s="333"/>
      <c r="H27" s="333"/>
      <c r="I27" s="333"/>
      <c r="J27" s="333"/>
      <c r="K27" s="333"/>
      <c r="L27" s="333"/>
      <c r="M27" s="333"/>
      <c r="N27" s="333"/>
      <c r="O27" s="333"/>
      <c r="P27" s="333"/>
      <c r="Q27" s="333"/>
      <c r="R27" s="333"/>
      <c r="S27" s="333"/>
      <c r="T27" s="333"/>
      <c r="U27" s="333"/>
      <c r="V27" s="333"/>
    </row>
    <row r="28" spans="2:22" ht="15" customHeight="1">
      <c r="B28" s="1751" t="s">
        <v>1115</v>
      </c>
      <c r="C28" s="1751"/>
      <c r="D28" s="1751"/>
      <c r="E28" s="1751"/>
      <c r="F28" s="1751"/>
      <c r="G28" s="1751"/>
      <c r="H28" s="1751"/>
      <c r="I28" s="1751"/>
      <c r="J28" s="1751"/>
      <c r="K28" s="1751"/>
      <c r="L28" s="1751"/>
      <c r="M28" s="1751"/>
      <c r="N28" s="1751"/>
      <c r="O28" s="1751"/>
      <c r="P28" s="1751"/>
      <c r="Q28" s="1751"/>
      <c r="R28" s="1751"/>
      <c r="S28" s="1751"/>
      <c r="T28" s="1751"/>
      <c r="U28" s="1751"/>
      <c r="V28" s="1751"/>
    </row>
    <row r="29" spans="2:22" ht="15" customHeight="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2:22" ht="15" customHeight="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2:22" ht="12" customHeight="1">
      <c r="B31" s="1751"/>
      <c r="C31" s="1751"/>
      <c r="D31" s="1751"/>
      <c r="E31" s="1751"/>
      <c r="F31" s="1751"/>
      <c r="G31" s="1751"/>
      <c r="H31" s="1751"/>
      <c r="I31" s="1751"/>
      <c r="J31" s="1751"/>
      <c r="K31" s="1751"/>
      <c r="L31" s="1751"/>
      <c r="M31" s="1751"/>
      <c r="N31" s="1751"/>
      <c r="O31" s="1751"/>
      <c r="P31" s="1751"/>
      <c r="Q31" s="1751"/>
      <c r="R31" s="1751"/>
      <c r="S31" s="1751"/>
      <c r="T31" s="1751"/>
      <c r="U31" s="1751"/>
      <c r="V31" s="1751"/>
    </row>
    <row r="32" spans="2:22" ht="7.5" customHeight="1">
      <c r="B32" s="1751"/>
      <c r="C32" s="1751"/>
      <c r="D32" s="1751"/>
      <c r="E32" s="1751"/>
      <c r="F32" s="1751"/>
      <c r="G32" s="1751"/>
      <c r="H32" s="1751"/>
      <c r="I32" s="1751"/>
      <c r="J32" s="1751"/>
      <c r="K32" s="1751"/>
      <c r="L32" s="1751"/>
      <c r="M32" s="1751"/>
      <c r="N32" s="1751"/>
      <c r="O32" s="1751"/>
      <c r="P32" s="1751"/>
      <c r="Q32" s="1751"/>
      <c r="R32" s="1751"/>
      <c r="S32" s="1751"/>
      <c r="T32" s="1751"/>
      <c r="U32" s="1751"/>
      <c r="V32" s="1751"/>
    </row>
    <row r="33" spans="2:22" ht="21" customHeight="1">
      <c r="B33" s="1748"/>
      <c r="C33" s="1748"/>
      <c r="D33" s="1748"/>
      <c r="E33" s="1748"/>
      <c r="F33" s="1748"/>
      <c r="G33" s="1748"/>
      <c r="H33" s="1748"/>
      <c r="I33" s="1748"/>
      <c r="J33" s="1748"/>
      <c r="K33" s="1748"/>
      <c r="L33" s="1748"/>
      <c r="M33" s="1748"/>
      <c r="N33" s="1748"/>
      <c r="O33" s="1748"/>
      <c r="P33" s="1748"/>
      <c r="Q33" s="1748"/>
      <c r="R33" s="1748"/>
      <c r="S33" s="1748"/>
      <c r="T33" s="345"/>
      <c r="U33" s="345"/>
      <c r="V33" s="345"/>
    </row>
  </sheetData>
  <sheetProtection selectLockedCells="1"/>
  <mergeCells count="5">
    <mergeCell ref="B25:V26"/>
    <mergeCell ref="B33:S33"/>
    <mergeCell ref="B1:V1"/>
    <mergeCell ref="B3:V3"/>
    <mergeCell ref="B28:V32"/>
  </mergeCells>
  <phoneticPr fontId="3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ToDataEntry">
                <anchor moveWithCells="1" sizeWithCells="1">
                  <from>
                    <xdr:col>2</xdr:col>
                    <xdr:colOff>160020</xdr:colOff>
                    <xdr:row>4</xdr:row>
                    <xdr:rowOff>175260</xdr:rowOff>
                  </from>
                  <to>
                    <xdr:col>10</xdr:col>
                    <xdr:colOff>144780</xdr:colOff>
                    <xdr:row>6</xdr:row>
                    <xdr:rowOff>160020</xdr:rowOff>
                  </to>
                </anchor>
              </controlPr>
            </control>
          </mc:Choice>
        </mc:AlternateContent>
        <mc:AlternateContent xmlns:mc="http://schemas.openxmlformats.org/markup-compatibility/2006">
          <mc:Choice Requires="x14">
            <control shapeId="19559" r:id="rId5" name="Button 103">
              <controlPr defaultSize="0" print="0" autoFill="0" autoPict="0" macro="[0]!PrintPart1">
                <anchor moveWithCells="1" sizeWithCells="1">
                  <from>
                    <xdr:col>1</xdr:col>
                    <xdr:colOff>68580</xdr:colOff>
                    <xdr:row>9</xdr:row>
                    <xdr:rowOff>60960</xdr:rowOff>
                  </from>
                  <to>
                    <xdr:col>6</xdr:col>
                    <xdr:colOff>365760</xdr:colOff>
                    <xdr:row>11</xdr:row>
                    <xdr:rowOff>22860</xdr:rowOff>
                  </to>
                </anchor>
              </controlPr>
            </control>
          </mc:Choice>
        </mc:AlternateContent>
        <mc:AlternateContent xmlns:mc="http://schemas.openxmlformats.org/markup-compatibility/2006">
          <mc:Choice Requires="x14">
            <control shapeId="19560" r:id="rId6" name="Button 104">
              <controlPr defaultSize="0" print="0" autoFill="0" autoPict="0" macro="[0]!PrintPart2">
                <anchor moveWithCells="1" sizeWithCells="1">
                  <from>
                    <xdr:col>1</xdr:col>
                    <xdr:colOff>68580</xdr:colOff>
                    <xdr:row>11</xdr:row>
                    <xdr:rowOff>60960</xdr:rowOff>
                  </from>
                  <to>
                    <xdr:col>6</xdr:col>
                    <xdr:colOff>373380</xdr:colOff>
                    <xdr:row>13</xdr:row>
                    <xdr:rowOff>38100</xdr:rowOff>
                  </to>
                </anchor>
              </controlPr>
            </control>
          </mc:Choice>
        </mc:AlternateContent>
        <mc:AlternateContent xmlns:mc="http://schemas.openxmlformats.org/markup-compatibility/2006">
          <mc:Choice Requires="x14">
            <control shapeId="19561" r:id="rId7" name="Button 105">
              <controlPr defaultSize="0" print="0" autoFill="0" autoPict="0" macro="[0]!PartC1Print">
                <anchor moveWithCells="1" sizeWithCells="1">
                  <from>
                    <xdr:col>1</xdr:col>
                    <xdr:colOff>68580</xdr:colOff>
                    <xdr:row>13</xdr:row>
                    <xdr:rowOff>76200</xdr:rowOff>
                  </from>
                  <to>
                    <xdr:col>6</xdr:col>
                    <xdr:colOff>373380</xdr:colOff>
                    <xdr:row>15</xdr:row>
                    <xdr:rowOff>0</xdr:rowOff>
                  </to>
                </anchor>
              </controlPr>
            </control>
          </mc:Choice>
        </mc:AlternateContent>
        <mc:AlternateContent xmlns:mc="http://schemas.openxmlformats.org/markup-compatibility/2006">
          <mc:Choice Requires="x14">
            <control shapeId="19562" r:id="rId8" name="Button 106">
              <controlPr defaultSize="0" print="0" autoFill="0" autoPict="0" macro="[0]!PartC2Print">
                <anchor moveWithCells="1" sizeWithCells="1">
                  <from>
                    <xdr:col>1</xdr:col>
                    <xdr:colOff>68580</xdr:colOff>
                    <xdr:row>15</xdr:row>
                    <xdr:rowOff>38100</xdr:rowOff>
                  </from>
                  <to>
                    <xdr:col>6</xdr:col>
                    <xdr:colOff>373380</xdr:colOff>
                    <xdr:row>17</xdr:row>
                    <xdr:rowOff>22860</xdr:rowOff>
                  </to>
                </anchor>
              </controlPr>
            </control>
          </mc:Choice>
        </mc:AlternateContent>
        <mc:AlternateContent xmlns:mc="http://schemas.openxmlformats.org/markup-compatibility/2006">
          <mc:Choice Requires="x14">
            <control shapeId="19563" r:id="rId9" name="Button 107">
              <controlPr defaultSize="0" print="0" autoFill="0" autoPict="0" macro="[0]!PartC3Print">
                <anchor moveWithCells="1" sizeWithCells="1">
                  <from>
                    <xdr:col>1</xdr:col>
                    <xdr:colOff>68580</xdr:colOff>
                    <xdr:row>17</xdr:row>
                    <xdr:rowOff>60960</xdr:rowOff>
                  </from>
                  <to>
                    <xdr:col>6</xdr:col>
                    <xdr:colOff>373380</xdr:colOff>
                    <xdr:row>19</xdr:row>
                    <xdr:rowOff>22860</xdr:rowOff>
                  </to>
                </anchor>
              </controlPr>
            </control>
          </mc:Choice>
        </mc:AlternateContent>
        <mc:AlternateContent xmlns:mc="http://schemas.openxmlformats.org/markup-compatibility/2006">
          <mc:Choice Requires="x14">
            <control shapeId="19564" r:id="rId10" name="Button 108">
              <controlPr defaultSize="0" print="0" autoFill="0" autoPict="0" macro="[0]!PartC4Print">
                <anchor moveWithCells="1" sizeWithCells="1">
                  <from>
                    <xdr:col>1</xdr:col>
                    <xdr:colOff>68580</xdr:colOff>
                    <xdr:row>19</xdr:row>
                    <xdr:rowOff>60960</xdr:rowOff>
                  </from>
                  <to>
                    <xdr:col>6</xdr:col>
                    <xdr:colOff>373380</xdr:colOff>
                    <xdr:row>21</xdr:row>
                    <xdr:rowOff>0</xdr:rowOff>
                  </to>
                </anchor>
              </controlPr>
            </control>
          </mc:Choice>
        </mc:AlternateContent>
        <mc:AlternateContent xmlns:mc="http://schemas.openxmlformats.org/markup-compatibility/2006">
          <mc:Choice Requires="x14">
            <control shapeId="19565" r:id="rId11" name="Button 109">
              <controlPr defaultSize="0" print="0" autoFill="0" autoPict="0" macro="[0]!PrintDrawingsPartC5">
                <anchor moveWithCells="1" sizeWithCells="1">
                  <from>
                    <xdr:col>1</xdr:col>
                    <xdr:colOff>68580</xdr:colOff>
                    <xdr:row>21</xdr:row>
                    <xdr:rowOff>45720</xdr:rowOff>
                  </from>
                  <to>
                    <xdr:col>6</xdr:col>
                    <xdr:colOff>373380</xdr:colOff>
                    <xdr:row>22</xdr:row>
                    <xdr:rowOff>137160</xdr:rowOff>
                  </to>
                </anchor>
              </controlPr>
            </control>
          </mc:Choice>
        </mc:AlternateContent>
        <mc:AlternateContent xmlns:mc="http://schemas.openxmlformats.org/markup-compatibility/2006">
          <mc:Choice Requires="x14">
            <control shapeId="19755" r:id="rId12" name="Button 299">
              <controlPr defaultSize="0" print="0" autoFill="0" autoPict="0" macro="[0]!PrintAllGrouped">
                <anchor moveWithCells="1" sizeWithCells="1">
                  <from>
                    <xdr:col>8</xdr:col>
                    <xdr:colOff>175260</xdr:colOff>
                    <xdr:row>9</xdr:row>
                    <xdr:rowOff>137160</xdr:rowOff>
                  </from>
                  <to>
                    <xdr:col>15</xdr:col>
                    <xdr:colOff>190500</xdr:colOff>
                    <xdr:row>11</xdr:row>
                    <xdr:rowOff>76200</xdr:rowOff>
                  </to>
                </anchor>
              </controlPr>
            </control>
          </mc:Choice>
        </mc:AlternateContent>
        <mc:AlternateContent xmlns:mc="http://schemas.openxmlformats.org/markup-compatibility/2006">
          <mc:Choice Requires="x14">
            <control shapeId="19756" r:id="rId13" name="Button 300">
              <controlPr defaultSize="0" print="0" autoFill="0" autoPict="0" macro="[0]!PrintAlltoPDF1">
                <anchor moveWithCells="1" sizeWithCells="1">
                  <from>
                    <xdr:col>8</xdr:col>
                    <xdr:colOff>175260</xdr:colOff>
                    <xdr:row>17</xdr:row>
                    <xdr:rowOff>106680</xdr:rowOff>
                  </from>
                  <to>
                    <xdr:col>15</xdr:col>
                    <xdr:colOff>190500</xdr:colOff>
                    <xdr:row>19</xdr:row>
                    <xdr:rowOff>68580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Q86"/>
  <sheetViews>
    <sheetView showGridLines="0" zoomScaleNormal="100" workbookViewId="0">
      <selection activeCell="C20" sqref="C20"/>
    </sheetView>
  </sheetViews>
  <sheetFormatPr defaultRowHeight="13.2" outlineLevelRow="1"/>
  <cols>
    <col min="1" max="1" width="5.5546875" customWidth="1"/>
    <col min="2" max="2" width="5.109375" customWidth="1"/>
    <col min="3" max="3" width="8" customWidth="1"/>
    <col min="6" max="6" width="10" customWidth="1"/>
    <col min="7" max="7" width="36.44140625" customWidth="1"/>
    <col min="8" max="8" width="0.44140625" style="94" customWidth="1"/>
    <col min="9" max="9" width="9.44140625" style="94" customWidth="1"/>
  </cols>
  <sheetData>
    <row r="1" spans="1:14" ht="78" customHeight="1" thickBot="1">
      <c r="A1" s="2115" t="str">
        <f>+'Master Data'!D18</f>
        <v>INGWAVUMA: JOSINI: REPAIRS AND MAINTENANCE TO TWO CLASSROOMS</v>
      </c>
      <c r="B1" s="2115"/>
      <c r="C1" s="2115"/>
      <c r="D1" s="2115"/>
      <c r="E1" s="2115"/>
      <c r="F1" s="2115"/>
      <c r="G1" s="2115"/>
      <c r="H1" s="2115"/>
      <c r="I1" s="1622"/>
    </row>
    <row r="2" spans="1:14" ht="13.8" thickTop="1">
      <c r="A2" s="15"/>
    </row>
    <row r="3" spans="1:14" ht="21">
      <c r="A3" s="5"/>
    </row>
    <row r="4" spans="1:14" ht="21">
      <c r="A4" s="2116" t="s">
        <v>278</v>
      </c>
      <c r="B4" s="2116"/>
      <c r="C4" s="2116"/>
      <c r="D4" s="2116"/>
      <c r="E4" s="2116"/>
      <c r="F4" s="2116"/>
      <c r="G4" s="2116"/>
      <c r="H4" s="2116"/>
      <c r="I4" s="2116"/>
    </row>
    <row r="5" spans="1:14" ht="15.6">
      <c r="A5" s="167"/>
      <c r="B5" s="167"/>
      <c r="C5" s="167"/>
      <c r="D5" s="167"/>
      <c r="E5" s="167"/>
      <c r="F5" s="167"/>
      <c r="G5" s="167"/>
      <c r="H5" s="167"/>
      <c r="I5" s="167"/>
    </row>
    <row r="6" spans="1:14" ht="21">
      <c r="A6" s="167"/>
      <c r="B6" s="2118" t="s">
        <v>738</v>
      </c>
      <c r="C6" s="2118"/>
      <c r="D6" s="2118"/>
      <c r="E6" s="2118"/>
      <c r="F6" s="2118"/>
      <c r="G6" s="2118"/>
      <c r="H6" s="2118"/>
      <c r="I6" s="2118"/>
      <c r="K6" s="2119" t="s">
        <v>468</v>
      </c>
      <c r="L6" s="2119"/>
      <c r="M6" s="2119"/>
      <c r="N6" s="2119"/>
    </row>
    <row r="7" spans="1:14">
      <c r="A7" s="7"/>
      <c r="K7" s="2119"/>
      <c r="L7" s="2119"/>
      <c r="M7" s="2119"/>
      <c r="N7" s="2119"/>
    </row>
    <row r="8" spans="1:14" ht="15.6">
      <c r="A8" s="1" t="s">
        <v>492</v>
      </c>
      <c r="B8" s="16" t="s">
        <v>316</v>
      </c>
      <c r="I8" s="280" t="s">
        <v>604</v>
      </c>
      <c r="K8" s="2119"/>
      <c r="L8" s="2119"/>
      <c r="M8" s="2119"/>
      <c r="N8" s="2119"/>
    </row>
    <row r="9" spans="1:14" ht="15">
      <c r="A9" s="1"/>
      <c r="C9" s="517"/>
      <c r="D9" s="517"/>
      <c r="E9" s="517"/>
      <c r="F9" s="517"/>
      <c r="G9" s="517"/>
      <c r="K9" s="2119"/>
      <c r="L9" s="2119"/>
      <c r="M9" s="2119"/>
      <c r="N9" s="2119"/>
    </row>
    <row r="10" spans="1:14" s="24" customFormat="1" ht="12.75" customHeight="1">
      <c r="B10" s="1590" t="s">
        <v>176</v>
      </c>
      <c r="C10" s="2117" t="s">
        <v>4303</v>
      </c>
      <c r="D10" s="2117"/>
      <c r="E10" s="2117"/>
      <c r="F10" s="2117"/>
      <c r="G10" s="2117"/>
      <c r="I10" s="1274">
        <v>4</v>
      </c>
      <c r="J10" s="517"/>
      <c r="L10" s="24" t="s">
        <v>237</v>
      </c>
    </row>
    <row r="11" spans="1:14" ht="12.75" hidden="1" customHeight="1" outlineLevel="1">
      <c r="B11" s="67"/>
      <c r="C11" s="2117" t="e">
        <f>+'Master Data'!#REF!</f>
        <v>#REF!</v>
      </c>
      <c r="D11" s="2117"/>
      <c r="E11" s="2117"/>
      <c r="F11" s="2117"/>
      <c r="G11" s="2117"/>
      <c r="I11" s="1274">
        <v>1</v>
      </c>
      <c r="J11" s="517"/>
      <c r="K11" t="s">
        <v>144</v>
      </c>
      <c r="L11" t="s">
        <v>237</v>
      </c>
    </row>
    <row r="12" spans="1:14" ht="12.75" customHeight="1" collapsed="1">
      <c r="B12" s="1590" t="s">
        <v>177</v>
      </c>
      <c r="C12" s="2117" t="s">
        <v>4304</v>
      </c>
      <c r="D12" s="2117"/>
      <c r="E12" s="2117"/>
      <c r="F12" s="2117"/>
      <c r="G12" s="2117"/>
      <c r="I12" s="1274">
        <v>4</v>
      </c>
      <c r="J12" s="517"/>
      <c r="L12" s="169" t="s">
        <v>238</v>
      </c>
    </row>
    <row r="13" spans="1:14" ht="12.75" customHeight="1">
      <c r="B13" s="1590" t="s">
        <v>178</v>
      </c>
      <c r="C13" s="2117" t="s">
        <v>4305</v>
      </c>
      <c r="D13" s="2117"/>
      <c r="E13" s="2117"/>
      <c r="F13" s="2117"/>
      <c r="G13" s="2117"/>
      <c r="I13" s="1274">
        <v>10</v>
      </c>
      <c r="J13" s="517"/>
      <c r="L13" t="s">
        <v>237</v>
      </c>
    </row>
    <row r="14" spans="1:14" ht="12.75" customHeight="1">
      <c r="B14" s="1591" t="s">
        <v>714</v>
      </c>
      <c r="C14" s="2117" t="s">
        <v>4306</v>
      </c>
      <c r="D14" s="2117"/>
      <c r="E14" s="2117"/>
      <c r="F14" s="2117"/>
      <c r="G14" s="2117"/>
      <c r="I14" s="280">
        <v>1</v>
      </c>
      <c r="J14" s="6"/>
      <c r="L14" t="s">
        <v>237</v>
      </c>
    </row>
    <row r="15" spans="1:14" ht="15" customHeight="1">
      <c r="B15" s="97" t="s">
        <v>517</v>
      </c>
      <c r="C15" s="516"/>
      <c r="D15" s="516"/>
      <c r="E15" s="516"/>
      <c r="F15" s="516"/>
      <c r="G15" s="516"/>
    </row>
    <row r="16" spans="1:14" ht="15" customHeight="1">
      <c r="A16" s="1" t="s">
        <v>153</v>
      </c>
      <c r="B16" s="16" t="s">
        <v>154</v>
      </c>
      <c r="C16" s="160"/>
      <c r="D16" s="160"/>
      <c r="E16" s="160"/>
      <c r="F16" s="160"/>
      <c r="G16" s="160"/>
    </row>
    <row r="17" spans="1:12" ht="15">
      <c r="A17" s="17"/>
    </row>
    <row r="18" spans="1:12" ht="15">
      <c r="A18" s="1"/>
      <c r="B18" s="1587" t="s">
        <v>179</v>
      </c>
      <c r="C18" s="2120" t="str">
        <f>+'Master Data'!C59</f>
        <v>Submission of Compulsory Returnable Schedules (T2.1)</v>
      </c>
      <c r="D18" s="2114"/>
      <c r="E18" s="2114"/>
      <c r="F18" s="2114"/>
      <c r="G18" s="2114"/>
      <c r="H18" s="1546"/>
      <c r="I18" s="280">
        <f>+'Master Data'!J59</f>
        <v>2</v>
      </c>
      <c r="J18" s="6"/>
      <c r="L18" s="170"/>
    </row>
    <row r="19" spans="1:12" ht="15">
      <c r="A19" s="1"/>
      <c r="B19" s="1588" t="s">
        <v>180</v>
      </c>
      <c r="C19" s="2114" t="str">
        <f>+'Master Data'!C76</f>
        <v>Compulsory Enterprise Questionnaire (T2.2)</v>
      </c>
      <c r="D19" s="2114"/>
      <c r="E19" s="2114"/>
      <c r="F19" s="2114"/>
      <c r="G19" s="2114"/>
      <c r="H19" s="1546"/>
      <c r="I19" s="280">
        <f>+'Master Data'!J69</f>
        <v>3</v>
      </c>
      <c r="J19" s="6"/>
      <c r="L19" s="170"/>
    </row>
    <row r="20" spans="1:12" ht="15.75" customHeight="1">
      <c r="A20" s="1"/>
      <c r="B20" s="1588" t="s">
        <v>737</v>
      </c>
      <c r="C20" s="1547" t="str">
        <f>+'Master Data'!C77</f>
        <v>Authority to sign Quote (T2.3)</v>
      </c>
      <c r="D20" s="1546"/>
      <c r="E20" s="1546"/>
      <c r="F20" s="1546"/>
      <c r="G20" s="1546"/>
      <c r="H20" s="1546"/>
      <c r="I20" s="280">
        <f>+'Master Data'!J77</f>
        <v>1</v>
      </c>
      <c r="J20" s="6"/>
    </row>
    <row r="21" spans="1:12" ht="15.75" customHeight="1">
      <c r="A21" s="1"/>
      <c r="B21" s="1588" t="s">
        <v>363</v>
      </c>
      <c r="C21" s="2114" t="str">
        <f>+'Master Data'!C78</f>
        <v>Financial Standing and other Resources of Business Declaration (T2.4)</v>
      </c>
      <c r="D21" s="2114"/>
      <c r="E21" s="2114"/>
      <c r="F21" s="2114"/>
      <c r="G21" s="2114"/>
      <c r="H21" s="1546"/>
      <c r="I21" s="280">
        <f>+'Master Data'!J78</f>
        <v>1</v>
      </c>
      <c r="J21" s="6"/>
    </row>
    <row r="22" spans="1:12" ht="15.75" customHeight="1">
      <c r="A22" s="1"/>
      <c r="B22" s="1588" t="s">
        <v>364</v>
      </c>
      <c r="C22" s="2114" t="str">
        <f>+'Master Data'!C79</f>
        <v>Equipment Schedules applicable (T2.5)</v>
      </c>
      <c r="D22" s="2114"/>
      <c r="E22" s="2114"/>
      <c r="F22" s="2114"/>
      <c r="G22" s="2114"/>
      <c r="H22" s="1546"/>
      <c r="I22" s="280">
        <f>+'Master Data'!J79</f>
        <v>5</v>
      </c>
      <c r="J22" s="6"/>
    </row>
    <row r="23" spans="1:12" ht="15.75" customHeight="1">
      <c r="A23" s="1"/>
      <c r="B23" s="1588" t="s">
        <v>779</v>
      </c>
      <c r="C23" s="2114" t="str">
        <f>+'Master Data'!C68</f>
        <v>Contractors Health &amp; Safety Declaration (T2.6)</v>
      </c>
      <c r="D23" s="2114"/>
      <c r="E23" s="2114"/>
      <c r="F23" s="2114"/>
      <c r="G23" s="2114"/>
      <c r="H23" s="1546"/>
      <c r="I23" s="280">
        <f>+'Master Data'!J68</f>
        <v>1</v>
      </c>
      <c r="J23" s="6"/>
    </row>
    <row r="24" spans="1:12" ht="15.75" customHeight="1">
      <c r="A24" s="1"/>
      <c r="B24" s="1588" t="s">
        <v>565</v>
      </c>
      <c r="C24" s="1546" t="str">
        <f>+'Master Data'!C60</f>
        <v>Site Inspection Certificate (T2.7)</v>
      </c>
      <c r="D24" s="1546"/>
      <c r="E24" s="1546"/>
      <c r="F24" s="1546"/>
      <c r="G24" s="1546"/>
      <c r="H24" s="1546"/>
      <c r="I24" s="280">
        <f>+'Master Data'!J60</f>
        <v>1</v>
      </c>
      <c r="J24" s="6"/>
    </row>
    <row r="25" spans="1:12" ht="15.75" customHeight="1">
      <c r="A25" s="1"/>
      <c r="B25" s="1588" t="s">
        <v>570</v>
      </c>
      <c r="C25" s="2114" t="str">
        <f>+'Master Data'!C67</f>
        <v>Proof of UIF Registration (T2.8)</v>
      </c>
      <c r="D25" s="2114"/>
      <c r="E25" s="2114"/>
      <c r="F25" s="2114"/>
      <c r="G25" s="2114"/>
      <c r="H25" s="1546"/>
      <c r="I25" s="280">
        <f>+'Master Data'!J67</f>
        <v>1</v>
      </c>
      <c r="J25" s="6"/>
    </row>
    <row r="26" spans="1:12" ht="15.75" customHeight="1">
      <c r="A26" s="1"/>
      <c r="B26" s="1588" t="s">
        <v>571</v>
      </c>
      <c r="C26" s="2114" t="str">
        <f>+'Master Data'!C80</f>
        <v>Preference Points Claim Form (T2.9)</v>
      </c>
      <c r="D26" s="2114"/>
      <c r="E26" s="2114"/>
      <c r="F26" s="2114"/>
      <c r="G26" s="2114"/>
      <c r="H26" s="1546"/>
      <c r="I26" s="280">
        <f>+'Master Data'!J80</f>
        <v>5</v>
      </c>
      <c r="J26" s="6"/>
    </row>
    <row r="27" spans="1:12" ht="15.75" customHeight="1">
      <c r="A27" s="1"/>
      <c r="B27" s="1588" t="s">
        <v>573</v>
      </c>
      <c r="C27" s="2114" t="str">
        <f>+'Master Data'!C61</f>
        <v>Tax Complaince Status (TCS) PIN to verify on line compliance supplier status via e-filing (T2.10)</v>
      </c>
      <c r="D27" s="2114"/>
      <c r="E27" s="2114"/>
      <c r="F27" s="2114"/>
      <c r="G27" s="2114"/>
      <c r="H27" s="1546"/>
      <c r="I27" s="280">
        <f>+'Master Data'!J92</f>
        <v>1</v>
      </c>
      <c r="J27" s="6"/>
    </row>
    <row r="28" spans="1:12" ht="19.2" customHeight="1">
      <c r="A28" s="1"/>
      <c r="B28" s="1588" t="s">
        <v>578</v>
      </c>
      <c r="C28" s="1546" t="str">
        <f>+'Master Data'!C66</f>
        <v>Proof of Paid Municipal Rates and Taxes (T2.11)</v>
      </c>
      <c r="D28" s="1546"/>
      <c r="E28" s="1546"/>
      <c r="F28" s="1546"/>
      <c r="G28" s="1546"/>
      <c r="H28" s="1546"/>
      <c r="I28" s="280">
        <f>+'Master Data'!J66</f>
        <v>1</v>
      </c>
      <c r="J28" s="6"/>
    </row>
    <row r="29" spans="1:12" ht="57" customHeight="1">
      <c r="A29" s="1"/>
      <c r="B29" s="1744" t="s">
        <v>579</v>
      </c>
      <c r="C29" s="2126" t="str">
        <f>+'Master Data'!C63</f>
        <v>Proof of good standing with the Compensation Commissioner - In terms of Section 84(1)(b) of the Compensation for Occupation Injuries and Disease Act, 1993, a Bidder may not be awarded a contract if he/she is not registered and in good standing with the Commissioner (T2.12)</v>
      </c>
      <c r="D29" s="2126"/>
      <c r="E29" s="2126"/>
      <c r="F29" s="2126"/>
      <c r="G29" s="2126"/>
      <c r="H29" s="1546"/>
      <c r="I29" s="280">
        <f>+'Master Data'!J63</f>
        <v>1</v>
      </c>
      <c r="J29" s="6"/>
    </row>
    <row r="30" spans="1:12" ht="25.8" customHeight="1">
      <c r="A30" s="1"/>
      <c r="B30" s="1588" t="s">
        <v>1099</v>
      </c>
      <c r="C30" s="2127" t="str">
        <f>+'Master Data'!C81</f>
        <v>Contract Form - Purchase of Goods/Works-Part 1 (T2.13)</v>
      </c>
      <c r="D30" s="2127"/>
      <c r="E30" s="2127"/>
      <c r="F30" s="2127"/>
      <c r="G30" s="2127"/>
      <c r="H30" s="1546"/>
      <c r="I30" s="280">
        <f>+'Master Data'!J81</f>
        <v>1</v>
      </c>
      <c r="J30" s="6"/>
    </row>
    <row r="31" spans="1:12" ht="22.2" customHeight="1">
      <c r="A31" s="1"/>
      <c r="B31" s="1588" t="s">
        <v>1152</v>
      </c>
      <c r="C31" s="2127" t="str">
        <f>+'Master Data'!C82</f>
        <v>Contract Form - Purchase of Goods/Works-Part 2 (T2.14)</v>
      </c>
      <c r="D31" s="2127"/>
      <c r="E31" s="2127"/>
      <c r="F31" s="2127"/>
      <c r="G31" s="2127"/>
      <c r="H31" s="1546"/>
      <c r="I31" s="280">
        <f>+'Master Data'!J82</f>
        <v>1</v>
      </c>
      <c r="J31" s="6"/>
    </row>
    <row r="32" spans="1:12" ht="15.75" customHeight="1">
      <c r="A32" s="1"/>
      <c r="B32" s="1589" t="s">
        <v>1188</v>
      </c>
      <c r="C32" s="2122" t="str">
        <f>+'Master Data'!C83</f>
        <v>Bidder's Disclosure - SBD4 (T2.15)</v>
      </c>
      <c r="D32" s="2122"/>
      <c r="E32" s="2122"/>
      <c r="F32" s="2122"/>
      <c r="G32" s="2122"/>
      <c r="H32" s="1546"/>
      <c r="I32" s="1326">
        <f>+'Master Data'!J83</f>
        <v>3</v>
      </c>
      <c r="J32" s="538"/>
      <c r="L32" s="24" t="s">
        <v>517</v>
      </c>
    </row>
    <row r="33" spans="1:17" ht="15.75" customHeight="1">
      <c r="A33" s="1"/>
      <c r="B33" s="1589" t="s">
        <v>1189</v>
      </c>
      <c r="C33" s="2123" t="str">
        <f>+'Master Data'!C103</f>
        <v>Client's Specific requirement for the Contractor's detailed OHS plan (T2.16)</v>
      </c>
      <c r="D33" s="2123"/>
      <c r="E33" s="2123"/>
      <c r="F33" s="2123"/>
      <c r="G33" s="2123"/>
      <c r="H33" s="1546"/>
      <c r="I33" s="1326" t="str">
        <f>'Master Data'!J103</f>
        <v xml:space="preserve"> </v>
      </c>
      <c r="J33" s="538"/>
    </row>
    <row r="34" spans="1:17" ht="15.75" customHeight="1">
      <c r="A34" s="1"/>
      <c r="B34" s="1589" t="s">
        <v>1378</v>
      </c>
      <c r="C34" s="2111" t="str">
        <f>+'Master Data'!C96:G96</f>
        <v>Base Line Risk Assessment (T2.17)</v>
      </c>
      <c r="D34" s="2111"/>
      <c r="E34" s="2111"/>
      <c r="F34" s="2111"/>
      <c r="G34" s="2111"/>
      <c r="H34" s="1546"/>
      <c r="I34" s="1326">
        <f>'Master Data'!J96</f>
        <v>2</v>
      </c>
      <c r="J34" s="538"/>
    </row>
    <row r="35" spans="1:17" ht="19.8" customHeight="1">
      <c r="A35" s="1"/>
      <c r="B35" s="1589" t="s">
        <v>1391</v>
      </c>
      <c r="C35" s="2122" t="str">
        <f>+'Master Data'!C84:G84</f>
        <v>Capacity of Bidder (T2.18)</v>
      </c>
      <c r="D35" s="2122"/>
      <c r="E35" s="2122"/>
      <c r="F35" s="2122"/>
      <c r="G35" s="2122"/>
      <c r="H35" s="1424"/>
      <c r="I35" s="1326">
        <v>1</v>
      </c>
      <c r="J35" s="2124"/>
      <c r="K35" s="2125"/>
      <c r="L35" s="2125"/>
      <c r="M35" s="2125"/>
      <c r="N35" s="2125"/>
      <c r="O35" s="2125"/>
      <c r="P35" s="2125"/>
      <c r="Q35" s="2125"/>
    </row>
    <row r="36" spans="1:17" ht="15.6" customHeight="1">
      <c r="A36" s="1"/>
      <c r="B36" s="1589" t="s">
        <v>1542</v>
      </c>
      <c r="C36" s="2122" t="str">
        <f>'Master Data'!C104:G104</f>
        <v>Functionality Criteria (T2.19)</v>
      </c>
      <c r="D36" s="2122"/>
      <c r="E36" s="2122"/>
      <c r="F36" s="2122"/>
      <c r="G36" s="2122"/>
      <c r="H36" s="2122"/>
      <c r="I36" s="1326">
        <v>2</v>
      </c>
      <c r="J36" s="849"/>
    </row>
    <row r="37" spans="1:17" ht="23.4" customHeight="1">
      <c r="A37" s="1"/>
      <c r="B37" s="1589" t="s">
        <v>3368</v>
      </c>
      <c r="C37" s="2122" t="str">
        <f>'Master Data'!C85:G85</f>
        <v>Invitation to Bid - SBD 1 (T2.20)</v>
      </c>
      <c r="D37" s="2122"/>
      <c r="E37" s="2122"/>
      <c r="F37" s="2122"/>
      <c r="G37" s="2122"/>
      <c r="H37" s="2122"/>
      <c r="I37" s="1326">
        <f>'Master Data'!J85</f>
        <v>2</v>
      </c>
      <c r="J37" s="849"/>
    </row>
    <row r="38" spans="1:17" ht="41.4" customHeight="1">
      <c r="A38" s="1"/>
      <c r="B38" s="2121" t="s">
        <v>279</v>
      </c>
      <c r="C38" s="2121"/>
      <c r="D38" s="2121"/>
      <c r="E38" s="2121"/>
      <c r="F38" s="2121"/>
      <c r="G38" s="2121"/>
      <c r="H38" s="2121"/>
      <c r="I38" s="2121"/>
    </row>
    <row r="39" spans="1:17" ht="10.5" customHeight="1">
      <c r="A39" s="1"/>
      <c r="B39" s="517"/>
      <c r="C39" s="517"/>
      <c r="D39" s="517"/>
      <c r="E39" s="517"/>
      <c r="F39" s="517"/>
      <c r="G39" s="517"/>
      <c r="H39" s="1274"/>
      <c r="I39" s="1274"/>
    </row>
    <row r="40" spans="1:17" ht="15.6">
      <c r="A40" s="2" t="s">
        <v>155</v>
      </c>
      <c r="B40" s="1322" t="s">
        <v>156</v>
      </c>
      <c r="C40" s="517"/>
      <c r="D40" s="517"/>
      <c r="E40" s="517"/>
      <c r="F40" s="517"/>
      <c r="G40" s="517"/>
      <c r="H40" s="1274"/>
      <c r="I40" s="1274"/>
    </row>
    <row r="41" spans="1:17" ht="15">
      <c r="A41" s="1"/>
      <c r="B41" s="517"/>
      <c r="C41" s="517"/>
      <c r="D41" s="517"/>
      <c r="E41" s="517"/>
      <c r="F41" s="517"/>
      <c r="G41" s="517"/>
      <c r="H41" s="1274"/>
      <c r="I41" s="1274"/>
    </row>
    <row r="42" spans="1:17" ht="15">
      <c r="A42" s="1"/>
      <c r="B42" s="537" t="s">
        <v>773</v>
      </c>
      <c r="C42" s="517" t="str">
        <f>+'Master Data'!C98</f>
        <v>Form of Offer and Acceptance (C1.1)</v>
      </c>
      <c r="D42" s="517"/>
      <c r="E42" s="517"/>
      <c r="F42" s="517"/>
      <c r="G42" s="517"/>
      <c r="I42" s="1274">
        <f>+'Master Data'!J98</f>
        <v>3</v>
      </c>
      <c r="J42" s="517"/>
    </row>
    <row r="43" spans="1:17" ht="15" customHeight="1">
      <c r="B43" s="537" t="s">
        <v>181</v>
      </c>
      <c r="C43" s="2111" t="str">
        <f>+'Master Data'!C99</f>
        <v>Contract Data (C1.2)</v>
      </c>
      <c r="D43" s="2111"/>
      <c r="E43" s="2111"/>
      <c r="F43" s="2111"/>
      <c r="G43" s="2111"/>
      <c r="I43" s="1274">
        <f>+'Master Data'!J99</f>
        <v>5</v>
      </c>
      <c r="J43" s="517"/>
      <c r="L43" s="170"/>
    </row>
    <row r="44" spans="1:17">
      <c r="B44" s="566"/>
      <c r="C44" s="516"/>
      <c r="D44" s="516"/>
      <c r="E44" s="516"/>
      <c r="F44" s="516"/>
      <c r="G44" s="516"/>
      <c r="H44" s="1274"/>
      <c r="I44" s="1274"/>
    </row>
    <row r="45" spans="1:17" ht="15.6">
      <c r="A45" s="2" t="s">
        <v>158</v>
      </c>
      <c r="B45" s="1322" t="s">
        <v>157</v>
      </c>
      <c r="C45" s="517"/>
      <c r="D45" s="517"/>
      <c r="E45" s="517"/>
      <c r="F45" s="517"/>
      <c r="G45" s="517"/>
      <c r="H45" s="1274"/>
      <c r="I45" s="1274"/>
    </row>
    <row r="46" spans="1:17" ht="15.6">
      <c r="A46" s="70"/>
      <c r="B46" s="1323"/>
      <c r="C46" s="517"/>
      <c r="D46" s="517"/>
      <c r="E46" s="517"/>
      <c r="F46" s="517"/>
      <c r="G46" s="517"/>
      <c r="H46" s="1274"/>
      <c r="I46" s="1274"/>
    </row>
    <row r="47" spans="1:17" ht="15" customHeight="1">
      <c r="B47" s="537" t="s">
        <v>182</v>
      </c>
      <c r="C47" s="2111" t="s">
        <v>280</v>
      </c>
      <c r="D47" s="2111"/>
      <c r="E47" s="2111"/>
      <c r="F47" s="2111"/>
      <c r="G47" s="2111"/>
      <c r="I47" s="1274">
        <f>+'Master Data'!J343</f>
        <v>1</v>
      </c>
      <c r="J47" s="517"/>
      <c r="L47" s="170"/>
    </row>
    <row r="48" spans="1:17" ht="15" customHeight="1">
      <c r="B48" s="537" t="s">
        <v>183</v>
      </c>
      <c r="C48" s="2111" t="s">
        <v>308</v>
      </c>
      <c r="D48" s="2111"/>
      <c r="E48" s="2111"/>
      <c r="F48" s="2111"/>
      <c r="G48" s="2111"/>
      <c r="I48" s="1274">
        <f>+'Master Data'!J100</f>
        <v>2</v>
      </c>
      <c r="J48" s="517"/>
      <c r="L48" s="170"/>
    </row>
    <row r="49" spans="1:12" ht="15" customHeight="1">
      <c r="B49" s="1324" t="s">
        <v>2528</v>
      </c>
      <c r="C49" s="1325" t="s">
        <v>2529</v>
      </c>
      <c r="D49" s="539"/>
      <c r="E49" s="539"/>
      <c r="F49" s="539"/>
      <c r="G49" s="539"/>
      <c r="I49" s="1274"/>
      <c r="J49" s="1274"/>
      <c r="L49" s="170"/>
    </row>
    <row r="50" spans="1:12" ht="15" customHeight="1">
      <c r="B50" s="1324" t="s">
        <v>2530</v>
      </c>
      <c r="C50" s="1325" t="s">
        <v>3786</v>
      </c>
      <c r="D50" s="539"/>
      <c r="E50" s="539"/>
      <c r="F50" s="539"/>
      <c r="G50" s="539"/>
      <c r="I50" s="1274"/>
      <c r="J50" s="1274"/>
      <c r="L50" s="170"/>
    </row>
    <row r="51" spans="1:12" ht="15">
      <c r="A51" s="17"/>
      <c r="B51" s="517"/>
      <c r="C51" s="517"/>
      <c r="D51" s="517"/>
      <c r="E51" s="517"/>
      <c r="F51" s="517"/>
      <c r="G51" s="517"/>
      <c r="I51" s="1274"/>
      <c r="J51" s="517"/>
    </row>
    <row r="52" spans="1:12" ht="15.6">
      <c r="A52" s="2" t="s">
        <v>159</v>
      </c>
      <c r="B52" s="1322" t="s">
        <v>40</v>
      </c>
      <c r="C52" s="517"/>
      <c r="D52" s="517"/>
      <c r="E52" s="517"/>
      <c r="F52" s="517"/>
      <c r="G52" s="517"/>
      <c r="I52" s="1274"/>
      <c r="J52" s="517"/>
    </row>
    <row r="53" spans="1:12" ht="15.6">
      <c r="A53" s="2"/>
      <c r="B53" s="1322"/>
      <c r="C53" s="517"/>
      <c r="D53" s="517"/>
      <c r="E53" s="517"/>
      <c r="F53" s="517"/>
      <c r="G53" s="517"/>
      <c r="I53" s="1274"/>
      <c r="J53" s="517"/>
    </row>
    <row r="54" spans="1:12" ht="15" customHeight="1">
      <c r="B54" s="537" t="s">
        <v>184</v>
      </c>
      <c r="C54" s="2111" t="s">
        <v>185</v>
      </c>
      <c r="D54" s="2111"/>
      <c r="E54" s="2111"/>
      <c r="F54" s="2111"/>
      <c r="G54" s="2111"/>
      <c r="I54" s="1274">
        <f>+'Master Data'!J320</f>
        <v>2</v>
      </c>
      <c r="J54" s="517"/>
      <c r="L54" s="171"/>
    </row>
    <row r="55" spans="1:12" ht="15" customHeight="1">
      <c r="B55" s="537" t="s">
        <v>776</v>
      </c>
      <c r="C55" s="2111" t="s">
        <v>666</v>
      </c>
      <c r="D55" s="2111"/>
      <c r="E55" s="2111"/>
      <c r="F55" s="2111"/>
      <c r="G55" s="2111"/>
      <c r="I55" s="1274">
        <v>3</v>
      </c>
      <c r="J55" s="517"/>
      <c r="L55" s="171"/>
    </row>
    <row r="56" spans="1:12" ht="15" customHeight="1">
      <c r="B56" s="537" t="s">
        <v>777</v>
      </c>
      <c r="C56" s="539" t="s">
        <v>706</v>
      </c>
      <c r="D56" s="539"/>
      <c r="E56" s="539"/>
      <c r="F56" s="539"/>
      <c r="G56" s="539"/>
      <c r="I56" s="1274">
        <v>2</v>
      </c>
      <c r="J56" s="517"/>
      <c r="L56" s="171"/>
    </row>
    <row r="57" spans="1:12" ht="15" customHeight="1">
      <c r="B57" s="1324" t="s">
        <v>2526</v>
      </c>
      <c r="C57" s="1325" t="s">
        <v>2527</v>
      </c>
      <c r="D57" s="1325"/>
      <c r="E57" s="1325"/>
      <c r="F57" s="1325"/>
      <c r="G57" s="1325"/>
      <c r="I57" s="1545">
        <v>5</v>
      </c>
      <c r="J57" s="618"/>
      <c r="L57" s="171"/>
    </row>
    <row r="58" spans="1:12" ht="15">
      <c r="A58" s="17"/>
      <c r="B58" s="517"/>
      <c r="C58" s="517"/>
      <c r="D58" s="517"/>
      <c r="E58" s="517"/>
      <c r="F58" s="517"/>
      <c r="G58" s="517"/>
      <c r="I58" s="1274"/>
      <c r="J58" s="517"/>
    </row>
    <row r="59" spans="1:12" ht="15.6">
      <c r="A59" s="2" t="s">
        <v>234</v>
      </c>
      <c r="B59" s="1322" t="s">
        <v>235</v>
      </c>
      <c r="C59" s="517"/>
      <c r="D59" s="517"/>
      <c r="E59" s="517"/>
      <c r="F59" s="517"/>
      <c r="G59" s="517"/>
      <c r="I59" s="1274"/>
      <c r="J59" s="517"/>
    </row>
    <row r="60" spans="1:12" ht="15.6">
      <c r="A60" s="70"/>
      <c r="B60" s="1323"/>
      <c r="C60" s="517"/>
      <c r="D60" s="517"/>
      <c r="E60" s="517"/>
      <c r="F60" s="517"/>
      <c r="G60" s="517"/>
      <c r="I60" s="1274"/>
      <c r="J60" s="517"/>
    </row>
    <row r="61" spans="1:12" ht="15" customHeight="1">
      <c r="B61" s="537" t="s">
        <v>143</v>
      </c>
      <c r="C61" s="2111" t="s">
        <v>186</v>
      </c>
      <c r="D61" s="2111"/>
      <c r="E61" s="2111"/>
      <c r="F61" s="2111"/>
      <c r="G61" s="2111"/>
      <c r="I61" s="1274">
        <v>1</v>
      </c>
      <c r="J61" s="517"/>
      <c r="L61" s="172"/>
    </row>
    <row r="62" spans="1:12" ht="15" customHeight="1">
      <c r="B62" s="537" t="s">
        <v>778</v>
      </c>
      <c r="C62" s="539" t="str">
        <f>+'Master Data'!C529:F529</f>
        <v>EPWP Employment Contract</v>
      </c>
      <c r="D62" s="539"/>
      <c r="E62" s="539"/>
      <c r="F62" s="539" t="s">
        <v>3816</v>
      </c>
      <c r="G62" s="539"/>
      <c r="I62" s="1274" t="str">
        <f>+'Master Data'!G529</f>
        <v xml:space="preserve"> </v>
      </c>
      <c r="J62" s="517"/>
      <c r="L62" s="172"/>
    </row>
    <row r="63" spans="1:12" ht="15" customHeight="1">
      <c r="B63" s="537"/>
      <c r="C63" s="539"/>
      <c r="D63" s="539"/>
      <c r="E63" s="539"/>
      <c r="F63" s="539"/>
      <c r="G63" s="539"/>
      <c r="I63" s="1326"/>
      <c r="J63" s="539"/>
      <c r="L63" s="172"/>
    </row>
    <row r="64" spans="1:12" ht="15.6">
      <c r="A64" s="2" t="s">
        <v>236</v>
      </c>
      <c r="B64" s="1322" t="s">
        <v>1962</v>
      </c>
      <c r="C64" s="517"/>
      <c r="D64" s="517"/>
      <c r="E64" s="517"/>
      <c r="F64" s="517"/>
      <c r="G64" s="517"/>
      <c r="I64" s="1274"/>
      <c r="J64" s="517"/>
    </row>
    <row r="65" spans="1:12" ht="15.6">
      <c r="A65" s="70"/>
      <c r="B65" s="1323"/>
      <c r="C65" s="517"/>
      <c r="D65" s="517"/>
      <c r="E65" s="517"/>
      <c r="F65" s="517"/>
      <c r="G65" s="517"/>
      <c r="I65" s="1274"/>
      <c r="J65" s="517"/>
    </row>
    <row r="66" spans="1:12" ht="15" customHeight="1">
      <c r="B66" s="537" t="s">
        <v>665</v>
      </c>
      <c r="C66" s="2111" t="s">
        <v>485</v>
      </c>
      <c r="D66" s="2111"/>
      <c r="E66" s="2111"/>
      <c r="F66" s="2111"/>
      <c r="G66" s="2111"/>
      <c r="I66" s="1274">
        <v>2</v>
      </c>
      <c r="J66" s="517"/>
      <c r="L66" s="172"/>
    </row>
    <row r="67" spans="1:12" ht="13.2" customHeight="1">
      <c r="A67" s="407"/>
      <c r="B67" s="537"/>
      <c r="C67" s="537" t="s">
        <v>517</v>
      </c>
      <c r="D67" s="538" t="s">
        <v>517</v>
      </c>
      <c r="E67" s="539"/>
      <c r="F67" s="539"/>
      <c r="G67" s="539"/>
      <c r="I67" s="1274"/>
      <c r="J67" s="517"/>
    </row>
    <row r="68" spans="1:12" ht="13.2" customHeight="1">
      <c r="A68" s="1102" t="s">
        <v>662</v>
      </c>
      <c r="B68" s="1322" t="s">
        <v>142</v>
      </c>
      <c r="C68" s="517"/>
      <c r="D68" s="517"/>
      <c r="E68" s="517"/>
      <c r="F68" s="517"/>
      <c r="G68" s="517"/>
      <c r="I68" s="1274"/>
      <c r="J68" s="1274"/>
    </row>
    <row r="69" spans="1:12" ht="19.95" customHeight="1">
      <c r="B69" s="2112" t="str">
        <f>+'Master Data'!F520</f>
        <v>Annexure 1</v>
      </c>
      <c r="C69" s="2112"/>
      <c r="D69" s="517" t="str">
        <f>+'Master Data'!C520</f>
        <v>Model Preambles for Trades 2008</v>
      </c>
      <c r="E69" s="517"/>
      <c r="F69" s="517"/>
      <c r="G69" s="517"/>
      <c r="I69" s="1274">
        <f>+'Master Data'!G520</f>
        <v>49</v>
      </c>
      <c r="J69" s="517"/>
    </row>
    <row r="70" spans="1:12" ht="13.2" customHeight="1">
      <c r="B70" s="1415" t="str">
        <f>+'Master Data'!F521</f>
        <v>Annexure 2</v>
      </c>
      <c r="C70" s="1415"/>
      <c r="D70" s="538" t="str">
        <f>+'Master Data'!C521</f>
        <v>General Electrical Specifications</v>
      </c>
      <c r="E70" s="538"/>
      <c r="F70" s="538"/>
      <c r="G70" s="538"/>
      <c r="I70" s="1274"/>
    </row>
    <row r="71" spans="1:12" ht="13.2" customHeight="1">
      <c r="B71" s="1415" t="str">
        <f>+'Master Data'!F522</f>
        <v>Annexure 3</v>
      </c>
      <c r="C71" s="1415"/>
      <c r="D71" s="538" t="str">
        <f>+'Master Data'!C522</f>
        <v>Lightning Protection Specifications</v>
      </c>
      <c r="E71" s="539"/>
      <c r="F71" s="539"/>
      <c r="G71" s="539"/>
      <c r="I71" s="1274"/>
    </row>
    <row r="72" spans="1:12" ht="13.2" customHeight="1">
      <c r="B72" s="2112" t="str">
        <f>+'Master Data'!F523</f>
        <v>Annexure 4</v>
      </c>
      <c r="C72" s="2112"/>
      <c r="D72" s="538" t="str">
        <f>+'Master Data'!C523</f>
        <v>Map of submission locations</v>
      </c>
      <c r="E72" s="538"/>
      <c r="F72" s="538"/>
      <c r="G72" s="538"/>
      <c r="I72" s="1274">
        <f>+'Master Data'!G521</f>
        <v>1</v>
      </c>
    </row>
    <row r="73" spans="1:12" ht="13.2" customHeight="1">
      <c r="B73" s="1415" t="str">
        <f>+'Master Data'!F524</f>
        <v>Annexure 5</v>
      </c>
      <c r="C73" s="1415"/>
      <c r="D73" s="538" t="str">
        <f>+'Master Data'!C524</f>
        <v>Joint Venture Agreement</v>
      </c>
      <c r="E73" s="539"/>
      <c r="F73" s="539"/>
      <c r="G73" s="539"/>
    </row>
    <row r="74" spans="1:12" ht="13.2" customHeight="1">
      <c r="B74" s="2113" t="str">
        <f>+'Master Data'!F525</f>
        <v>Annexure 6</v>
      </c>
      <c r="C74" s="2113"/>
      <c r="D74" s="811" t="str">
        <f>+'Master Data'!C525</f>
        <v>Occupational Health and Safety Specification</v>
      </c>
      <c r="H74" s="1274" t="str">
        <f>+'Master Data'!G524</f>
        <v xml:space="preserve"> </v>
      </c>
      <c r="I74" s="1274"/>
    </row>
    <row r="75" spans="1:12" ht="13.2" customHeight="1">
      <c r="B75" s="1415" t="str">
        <f>+'Master Data'!F526</f>
        <v>Annexure 7</v>
      </c>
      <c r="C75" s="1415"/>
      <c r="D75" s="811" t="str">
        <f>+'Master Data'!C526</f>
        <v>Health and Safety Bill of Quantities</v>
      </c>
      <c r="E75" s="517"/>
      <c r="F75" s="517"/>
      <c r="G75" s="517"/>
      <c r="H75" s="1274" t="str">
        <f>+'Master Data'!G525</f>
        <v xml:space="preserve"> </v>
      </c>
      <c r="I75" s="1274"/>
    </row>
    <row r="76" spans="1:12" ht="13.2" customHeight="1">
      <c r="B76" s="1415" t="str">
        <f>+'Master Data'!F527</f>
        <v>Annexure 8</v>
      </c>
      <c r="C76" s="1415"/>
      <c r="D76" s="811" t="str">
        <f>+'Master Data'!C527</f>
        <v>Builders Lien</v>
      </c>
      <c r="E76" s="517"/>
      <c r="F76" s="517"/>
      <c r="G76" s="517"/>
      <c r="H76" s="1274" t="str">
        <f>+'Master Data'!G526</f>
        <v xml:space="preserve"> </v>
      </c>
      <c r="I76" s="1274"/>
    </row>
    <row r="77" spans="1:12" ht="13.2" customHeight="1">
      <c r="B77" s="1415" t="str">
        <f>+'Master Data'!F528</f>
        <v>Annexure 9</v>
      </c>
      <c r="C77" s="1415"/>
      <c r="D77" s="811" t="str">
        <f>+'Master Data'!C528</f>
        <v>Additional Specification - EPWP Beneficiary</v>
      </c>
      <c r="E77" s="517"/>
      <c r="H77" s="2094" t="str">
        <f>+'Master Data'!G529</f>
        <v xml:space="preserve"> </v>
      </c>
      <c r="I77" s="2094"/>
    </row>
    <row r="78" spans="1:12" ht="13.2" customHeight="1">
      <c r="B78" s="2112" t="str">
        <f>+'Master Data'!F529</f>
        <v>Annexure 10</v>
      </c>
      <c r="C78" s="2112"/>
      <c r="D78" s="811" t="str">
        <f>+'Master Data'!C529</f>
        <v>EPWP Employment Contract</v>
      </c>
      <c r="H78" s="1274"/>
      <c r="I78" s="1274"/>
    </row>
    <row r="79" spans="1:12" ht="13.2" customHeight="1">
      <c r="B79" s="2112" t="str">
        <f>+'Master Data'!F530</f>
        <v>Annexure 11</v>
      </c>
      <c r="C79" s="2112"/>
      <c r="D79" s="811" t="str">
        <f>+'Master Data'!C530</f>
        <v>Attendance Register - Infrastructure and Other projects</v>
      </c>
      <c r="H79" s="1274"/>
      <c r="I79" s="1274"/>
    </row>
    <row r="80" spans="1:12" ht="13.2" customHeight="1">
      <c r="B80" s="2112" t="str">
        <f>+'Master Data'!F531</f>
        <v>Annexure 12</v>
      </c>
      <c r="C80" s="2112"/>
      <c r="D80" s="811" t="str">
        <f>+'Master Data'!C531</f>
        <v>EPWP Data Collection tool for Phase 3 system</v>
      </c>
      <c r="H80" s="1274"/>
      <c r="I80" s="1274"/>
    </row>
    <row r="81" spans="1:9" ht="13.2" customHeight="1">
      <c r="B81" s="2112" t="str">
        <f>+'Master Data'!F532</f>
        <v>Annexure 13</v>
      </c>
      <c r="C81" s="2112"/>
      <c r="D81" s="811" t="str">
        <f>+'Master Data'!C532</f>
        <v>Geotechnical Investigation Report (If applicable)</v>
      </c>
      <c r="H81" s="1274"/>
      <c r="I81" s="1274"/>
    </row>
    <row r="82" spans="1:9" ht="13.2" customHeight="1">
      <c r="B82" s="2112" t="str">
        <f>+'Master Data'!F533</f>
        <v xml:space="preserve"> </v>
      </c>
      <c r="C82" s="2112"/>
      <c r="D82" s="811" t="str">
        <f>+'Master Data'!C533</f>
        <v xml:space="preserve"> </v>
      </c>
      <c r="H82" s="1274"/>
      <c r="I82" s="1274"/>
    </row>
    <row r="83" spans="1:9" ht="13.2" customHeight="1">
      <c r="B83" s="1103"/>
      <c r="C83" s="811"/>
      <c r="H83" s="512"/>
      <c r="I83" s="512"/>
    </row>
    <row r="84" spans="1:9" ht="15.6">
      <c r="A84" s="2110" t="s">
        <v>317</v>
      </c>
      <c r="B84" s="2110"/>
      <c r="C84" s="2110"/>
      <c r="D84" s="2110"/>
      <c r="E84" s="2110"/>
      <c r="F84" s="2110"/>
      <c r="G84" s="2110"/>
      <c r="H84" s="2110"/>
      <c r="I84" s="2110"/>
    </row>
    <row r="85" spans="1:9">
      <c r="A85" s="6"/>
      <c r="B85" s="6"/>
      <c r="C85" s="6"/>
      <c r="D85" s="6"/>
      <c r="E85" s="6"/>
      <c r="F85" s="6"/>
      <c r="G85" s="6"/>
      <c r="H85" s="280"/>
      <c r="I85" s="280"/>
    </row>
    <row r="86" spans="1:9" ht="135" customHeight="1">
      <c r="A86" s="2109" t="s">
        <v>572</v>
      </c>
      <c r="B86" s="2109"/>
      <c r="C86" s="2109"/>
      <c r="D86" s="2109"/>
      <c r="E86" s="2109"/>
      <c r="F86" s="2109"/>
      <c r="G86" s="2109"/>
      <c r="H86" s="2109"/>
      <c r="I86" s="2109"/>
    </row>
  </sheetData>
  <sheetProtection formatRows="0" selectLockedCells="1"/>
  <mergeCells count="46">
    <mergeCell ref="J35:Q35"/>
    <mergeCell ref="C29:G29"/>
    <mergeCell ref="C27:G27"/>
    <mergeCell ref="C26:G26"/>
    <mergeCell ref="C34:G34"/>
    <mergeCell ref="C30:G30"/>
    <mergeCell ref="C31:G31"/>
    <mergeCell ref="B38:I38"/>
    <mergeCell ref="C32:G32"/>
    <mergeCell ref="C37:H37"/>
    <mergeCell ref="C61:G61"/>
    <mergeCell ref="C35:G35"/>
    <mergeCell ref="C33:G33"/>
    <mergeCell ref="C43:G43"/>
    <mergeCell ref="C36:H36"/>
    <mergeCell ref="K6:N9"/>
    <mergeCell ref="C22:G22"/>
    <mergeCell ref="C13:G13"/>
    <mergeCell ref="C18:G18"/>
    <mergeCell ref="C11:G11"/>
    <mergeCell ref="C12:G12"/>
    <mergeCell ref="C25:G25"/>
    <mergeCell ref="A1:H1"/>
    <mergeCell ref="A4:I4"/>
    <mergeCell ref="C10:G10"/>
    <mergeCell ref="B6:I6"/>
    <mergeCell ref="C14:G14"/>
    <mergeCell ref="C23:G23"/>
    <mergeCell ref="C21:G21"/>
    <mergeCell ref="C19:G19"/>
    <mergeCell ref="A86:I86"/>
    <mergeCell ref="A84:I84"/>
    <mergeCell ref="C47:G47"/>
    <mergeCell ref="C54:G54"/>
    <mergeCell ref="C48:G48"/>
    <mergeCell ref="C55:G55"/>
    <mergeCell ref="C66:G66"/>
    <mergeCell ref="B78:C78"/>
    <mergeCell ref="B81:C81"/>
    <mergeCell ref="B72:C72"/>
    <mergeCell ref="B82:C82"/>
    <mergeCell ref="B79:C79"/>
    <mergeCell ref="B80:C80"/>
    <mergeCell ref="B74:C74"/>
    <mergeCell ref="H77:I77"/>
    <mergeCell ref="B69:C69"/>
  </mergeCells>
  <phoneticPr fontId="30" type="noConversion"/>
  <pageMargins left="0.62992125984251968" right="0.43307086614173229" top="0.94488188976377963" bottom="0.47244094488188981" header="0.23622047244094491" footer="0.23622047244094491"/>
  <pageSetup paperSize="9" scale="75" orientation="portrait" r:id="rId1"/>
  <headerFooter alignWithMargins="0">
    <oddHeader>&amp;LQuotations:  
R 1 - R1 000 000&amp;RDepartment of Public Works: KZN
Effective Date: 16 JANUARY 2023
Version:8</oddHeader>
    <oddFooter>Page &amp;P of &amp;N</oddFooter>
  </headerFooter>
  <rowBreaks count="1" manualBreakCount="1">
    <brk id="4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3178" r:id="rId4" name="Button 106">
              <controlPr defaultSize="0" print="0" autoFill="0" autoPict="0" macro="[0]!ToMainMenu">
                <anchor>
                  <from>
                    <xdr:col>9</xdr:col>
                    <xdr:colOff>304800</xdr:colOff>
                    <xdr:row>0</xdr:row>
                    <xdr:rowOff>144780</xdr:rowOff>
                  </from>
                  <to>
                    <xdr:col>12</xdr:col>
                    <xdr:colOff>213360</xdr:colOff>
                    <xdr:row>0</xdr:row>
                    <xdr:rowOff>464820</xdr:rowOff>
                  </to>
                </anchor>
              </controlPr>
            </control>
          </mc:Choice>
        </mc:AlternateContent>
        <mc:AlternateContent xmlns:mc="http://schemas.openxmlformats.org/markup-compatibility/2006">
          <mc:Choice Requires="x14">
            <control shapeId="3179" r:id="rId5" name="Button 107">
              <controlPr defaultSize="0" print="0" autoFill="0" autoPict="0" macro="[0]!PrintCoverPGSec1">
                <anchor>
                  <from>
                    <xdr:col>9</xdr:col>
                    <xdr:colOff>304800</xdr:colOff>
                    <xdr:row>1</xdr:row>
                    <xdr:rowOff>38100</xdr:rowOff>
                  </from>
                  <to>
                    <xdr:col>12</xdr:col>
                    <xdr:colOff>213360</xdr:colOff>
                    <xdr:row>3</xdr:row>
                    <xdr:rowOff>99060</xdr:rowOff>
                  </to>
                </anchor>
              </controlPr>
            </control>
          </mc:Choice>
        </mc:AlternateContent>
        <mc:AlternateContent xmlns:mc="http://schemas.openxmlformats.org/markup-compatibility/2006">
          <mc:Choice Requires="x14">
            <control shapeId="3180" r:id="rId6" name="Button 108">
              <controlPr defaultSize="0" print="0" autoFill="0" autoPict="0" macro="[0]!CoverPagVol1Preview">
                <anchor>
                  <from>
                    <xdr:col>9</xdr:col>
                    <xdr:colOff>304800</xdr:colOff>
                    <xdr:row>0</xdr:row>
                    <xdr:rowOff>495300</xdr:rowOff>
                  </from>
                  <to>
                    <xdr:col>12</xdr:col>
                    <xdr:colOff>213360</xdr:colOff>
                    <xdr:row>0</xdr:row>
                    <xdr:rowOff>754380</xdr:rowOff>
                  </to>
                </anchor>
              </controlPr>
            </control>
          </mc:Choice>
        </mc:AlternateContent>
        <mc:AlternateContent xmlns:mc="http://schemas.openxmlformats.org/markup-compatibility/2006">
          <mc:Choice Requires="x14">
            <control shapeId="3428" r:id="rId7" name="Button 356">
              <controlPr defaultSize="0" print="0" autoFill="0" autoPict="0" macro="[0]!ToDataEntry">
                <anchor>
                  <from>
                    <xdr:col>9</xdr:col>
                    <xdr:colOff>304800</xdr:colOff>
                    <xdr:row>3</xdr:row>
                    <xdr:rowOff>121920</xdr:rowOff>
                  </from>
                  <to>
                    <xdr:col>12</xdr:col>
                    <xdr:colOff>213360</xdr:colOff>
                    <xdr:row>4</xdr:row>
                    <xdr:rowOff>175260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sheetPr>
  <dimension ref="B1:AE166"/>
  <sheetViews>
    <sheetView showGridLines="0" zoomScaleNormal="100" workbookViewId="0">
      <selection activeCell="C72" sqref="C72:K79"/>
    </sheetView>
  </sheetViews>
  <sheetFormatPr defaultColWidth="9.109375" defaultRowHeight="13.2" outlineLevelRow="1"/>
  <cols>
    <col min="1" max="1" width="0.5546875" style="8" customWidth="1"/>
    <col min="2" max="2" width="7.33203125" style="8" customWidth="1"/>
    <col min="3" max="3" width="3.88671875" style="8" customWidth="1"/>
    <col min="4" max="4" width="9.88671875" style="8" customWidth="1"/>
    <col min="5" max="5" width="9.6640625" style="8" customWidth="1"/>
    <col min="6" max="6" width="10.44140625" style="8" customWidth="1"/>
    <col min="7" max="7" width="7" style="8" customWidth="1"/>
    <col min="8" max="8" width="2.5546875" style="8" customWidth="1"/>
    <col min="9" max="9" width="12.5546875" style="8" customWidth="1"/>
    <col min="10" max="10" width="2.88671875" style="8" customWidth="1"/>
    <col min="11" max="11" width="3.5546875" style="8" customWidth="1"/>
    <col min="12" max="12" width="9.109375" style="8"/>
    <col min="13" max="13" width="18.33203125" style="8" customWidth="1"/>
    <col min="14" max="16384" width="9.109375" style="8"/>
  </cols>
  <sheetData>
    <row r="1" spans="2:25" ht="17.399999999999999">
      <c r="B1" s="2157" t="s">
        <v>309</v>
      </c>
      <c r="C1" s="2158"/>
      <c r="D1" s="2158"/>
      <c r="E1" s="2158"/>
      <c r="F1" s="2158"/>
      <c r="G1" s="2158"/>
      <c r="H1" s="2158"/>
      <c r="I1" s="2158"/>
      <c r="J1" s="2158"/>
      <c r="K1" s="2158"/>
      <c r="L1" s="2158"/>
      <c r="M1" s="2159"/>
    </row>
    <row r="2" spans="2:25" ht="18" thickBot="1">
      <c r="B2" s="2170" t="s">
        <v>4117</v>
      </c>
      <c r="C2" s="2171"/>
      <c r="D2" s="2171"/>
      <c r="E2" s="2171"/>
      <c r="F2" s="2171"/>
      <c r="G2" s="2171"/>
      <c r="H2" s="2171"/>
      <c r="I2" s="2171"/>
      <c r="J2" s="2171"/>
      <c r="K2" s="2171"/>
      <c r="L2" s="2171"/>
      <c r="M2" s="2172"/>
      <c r="N2" s="9"/>
    </row>
    <row r="3" spans="2:25" ht="19.5" customHeight="1">
      <c r="B3" s="540"/>
      <c r="C3" s="541"/>
      <c r="D3" s="541"/>
      <c r="E3" s="541"/>
      <c r="F3" s="541"/>
      <c r="G3" s="541"/>
      <c r="H3" s="541"/>
      <c r="I3" s="541"/>
      <c r="J3" s="541"/>
      <c r="K3" s="541"/>
      <c r="L3" s="541"/>
      <c r="M3" s="541"/>
      <c r="N3" s="2109"/>
      <c r="O3" s="2109"/>
      <c r="P3" s="2109"/>
      <c r="Q3" s="2109"/>
    </row>
    <row r="4" spans="2:25" ht="12.75" customHeight="1">
      <c r="B4" s="2173" t="s">
        <v>676</v>
      </c>
      <c r="C4" s="2173"/>
      <c r="D4" s="2173"/>
      <c r="E4" s="2173"/>
      <c r="F4" s="2173"/>
      <c r="G4" s="2173"/>
      <c r="H4" s="2173"/>
      <c r="I4" s="2173"/>
      <c r="J4" s="2173"/>
      <c r="K4" s="2173"/>
      <c r="L4" s="2173"/>
      <c r="M4" s="2173"/>
      <c r="P4" s="266"/>
      <c r="Q4" s="266"/>
    </row>
    <row r="5" spans="2:25" ht="17.399999999999999">
      <c r="B5" s="542"/>
      <c r="C5" s="541"/>
      <c r="D5" s="541"/>
      <c r="E5" s="541"/>
      <c r="F5" s="541"/>
      <c r="G5" s="541"/>
      <c r="H5" s="541"/>
      <c r="I5" s="541"/>
      <c r="J5" s="541"/>
      <c r="K5" s="541"/>
      <c r="L5" s="541"/>
      <c r="M5" s="541"/>
      <c r="O5" s="266"/>
      <c r="P5" s="266"/>
      <c r="Q5" s="266"/>
    </row>
    <row r="6" spans="2:25" ht="79.5" customHeight="1">
      <c r="B6" s="2216" t="s">
        <v>395</v>
      </c>
      <c r="C6" s="2216"/>
      <c r="D6" s="2216"/>
      <c r="E6" s="2189" t="str">
        <f>+'Master Data'!D18</f>
        <v>INGWAVUMA: JOSINI: REPAIRS AND MAINTENANCE TO TWO CLASSROOMS</v>
      </c>
      <c r="F6" s="2217"/>
      <c r="G6" s="2217"/>
      <c r="H6" s="2217"/>
      <c r="I6" s="2217"/>
      <c r="J6" s="2217"/>
      <c r="K6" s="2217"/>
      <c r="L6" s="2217"/>
      <c r="M6" s="2218"/>
      <c r="O6" s="2211"/>
      <c r="P6" s="2211"/>
      <c r="Q6" s="2211"/>
    </row>
    <row r="7" spans="2:25" ht="18.75" customHeight="1">
      <c r="B7" s="2215" t="s">
        <v>687</v>
      </c>
      <c r="C7" s="2215"/>
      <c r="D7" s="2215"/>
      <c r="E7" s="2189" t="str">
        <f>+'Master Data'!F12</f>
        <v>ZNQ1222 W</v>
      </c>
      <c r="F7" s="2190"/>
      <c r="G7" s="1595"/>
      <c r="H7" s="545"/>
      <c r="I7" s="2191" t="s">
        <v>3630</v>
      </c>
      <c r="J7" s="2192"/>
      <c r="K7" s="2193"/>
      <c r="L7" s="1597">
        <f>+'Master Data'!Text14</f>
        <v>6</v>
      </c>
      <c r="M7" s="1596" t="str">
        <f>IF('Master Data'!F352=1,"Calendar Months",IF('Master Data'!F352=2,"Weeks","Calendar days"))</f>
        <v>Calendar Months</v>
      </c>
      <c r="O7" s="2187"/>
      <c r="P7" s="2187"/>
      <c r="Q7" s="2187"/>
    </row>
    <row r="8" spans="2:25" ht="11.25" customHeight="1">
      <c r="B8" s="543"/>
      <c r="C8" s="543"/>
      <c r="D8" s="543"/>
      <c r="E8" s="543"/>
      <c r="F8" s="543"/>
      <c r="G8" s="543"/>
      <c r="H8" s="541"/>
      <c r="I8" s="541"/>
      <c r="J8" s="541"/>
      <c r="K8" s="541"/>
      <c r="L8" s="541"/>
      <c r="M8" s="541"/>
      <c r="O8" s="2187"/>
      <c r="P8" s="2187"/>
      <c r="Q8" s="2187"/>
    </row>
    <row r="9" spans="2:25" ht="33.75" customHeight="1">
      <c r="B9" s="2215" t="s">
        <v>707</v>
      </c>
      <c r="C9" s="2215"/>
      <c r="D9" s="2215"/>
      <c r="E9" s="2221" t="str">
        <f>IF('Master Data'!H12=0," ",'Master Data'!H12)</f>
        <v>To be determined</v>
      </c>
      <c r="F9" s="2225"/>
      <c r="G9" s="2225"/>
      <c r="H9" s="2225"/>
      <c r="I9" s="2175" t="s">
        <v>36</v>
      </c>
      <c r="J9" s="2176"/>
      <c r="K9" s="2177"/>
      <c r="L9" s="2221" t="str">
        <f>IF('Master Data'!F13=0," ",'Master Data'!F13)</f>
        <v>As per advertisment</v>
      </c>
      <c r="M9" s="2222"/>
      <c r="O9" s="2187"/>
      <c r="P9" s="2187"/>
      <c r="Q9" s="2187"/>
    </row>
    <row r="10" spans="2:25" ht="32.25" customHeight="1">
      <c r="B10" s="2215" t="s">
        <v>37</v>
      </c>
      <c r="C10" s="2215"/>
      <c r="D10" s="2215"/>
      <c r="E10" s="2219">
        <f>+'Master Data'!H13</f>
        <v>0.45833333333333331</v>
      </c>
      <c r="F10" s="2220"/>
      <c r="G10" s="2220"/>
      <c r="H10" s="2220"/>
      <c r="I10" s="2175" t="s">
        <v>524</v>
      </c>
      <c r="J10" s="2176"/>
      <c r="K10" s="2177"/>
      <c r="L10" s="544">
        <f>+'Master Data'!D14</f>
        <v>84</v>
      </c>
      <c r="M10" s="545" t="s">
        <v>318</v>
      </c>
    </row>
    <row r="11" spans="2:25" ht="16.5" customHeight="1">
      <c r="B11" s="546"/>
      <c r="C11" s="541"/>
      <c r="D11" s="541"/>
      <c r="E11" s="541"/>
      <c r="F11" s="541"/>
      <c r="G11" s="541"/>
      <c r="H11" s="541"/>
      <c r="I11" s="541"/>
      <c r="J11" s="541"/>
      <c r="K11" s="541"/>
      <c r="L11" s="541"/>
      <c r="M11" s="541"/>
    </row>
    <row r="12" spans="2:25" ht="15" customHeight="1">
      <c r="B12" s="2179" t="str">
        <f ca="1">+"It is estimated that Bidders should have a CIDB contractors grading designation of "&amp;'Master Data'!D22&amp;" or higher. No alternative Class of work, as refered to in Clause 25(3)(a)(i) of the CIDB Regulations, as amended, is anticipated for this project."</f>
        <v>It is estimated that Bidders should have a CIDB contractors grading designation of 2GB or higher. No alternative Class of work, as refered to in Clause 25(3)(a)(i) of the CIDB Regulations, as amended, is anticipated for this project.</v>
      </c>
      <c r="C12" s="2180"/>
      <c r="D12" s="2180"/>
      <c r="E12" s="2180"/>
      <c r="F12" s="2180"/>
      <c r="G12" s="2180"/>
      <c r="H12" s="2180"/>
      <c r="I12" s="2180"/>
      <c r="J12" s="2180"/>
      <c r="K12" s="2180"/>
      <c r="L12" s="2180"/>
      <c r="M12" s="2181"/>
      <c r="N12" s="2224" t="s">
        <v>517</v>
      </c>
      <c r="O12" s="2224"/>
      <c r="P12" s="2224"/>
      <c r="Q12" s="2224"/>
      <c r="R12" s="2224"/>
      <c r="S12" s="2224"/>
      <c r="T12" s="2224"/>
      <c r="U12" s="2224"/>
      <c r="V12" s="2224"/>
      <c r="W12" s="2224"/>
      <c r="X12" s="2224"/>
      <c r="Y12" s="2224"/>
    </row>
    <row r="13" spans="2:25" ht="30" customHeight="1">
      <c r="B13" s="2182"/>
      <c r="C13" s="2183"/>
      <c r="D13" s="2183"/>
      <c r="E13" s="2183"/>
      <c r="F13" s="2183"/>
      <c r="G13" s="2183"/>
      <c r="H13" s="2183"/>
      <c r="I13" s="2183"/>
      <c r="J13" s="2183"/>
      <c r="K13" s="2183"/>
      <c r="L13" s="2183"/>
      <c r="M13" s="2184"/>
      <c r="N13" s="2212" t="s">
        <v>250</v>
      </c>
      <c r="O13" s="2212"/>
      <c r="P13" s="2212"/>
      <c r="Q13" s="2212"/>
      <c r="R13" s="2212"/>
      <c r="S13" s="2212"/>
      <c r="T13" s="2212"/>
      <c r="U13" s="2212"/>
    </row>
    <row r="14" spans="2:25" ht="7.5" customHeight="1">
      <c r="B14" s="547"/>
      <c r="C14" s="548"/>
      <c r="D14" s="548"/>
      <c r="E14" s="548"/>
      <c r="F14" s="548"/>
      <c r="G14" s="548"/>
      <c r="H14" s="548"/>
      <c r="I14" s="548"/>
      <c r="J14" s="548"/>
      <c r="K14" s="548"/>
      <c r="L14" s="548"/>
      <c r="M14" s="548"/>
      <c r="N14" s="218"/>
      <c r="O14" s="218"/>
      <c r="P14" s="218"/>
      <c r="Q14" s="218"/>
      <c r="R14" s="218"/>
      <c r="S14" s="218"/>
      <c r="T14" s="218"/>
      <c r="U14" s="218"/>
    </row>
    <row r="15" spans="2:25" ht="99" customHeight="1">
      <c r="B15" s="549" t="str">
        <f>IF('Master Data'!I54=TRUE,"X","  ")</f>
        <v xml:space="preserve">  </v>
      </c>
      <c r="C15" s="2245" t="s">
        <v>1261</v>
      </c>
      <c r="D15" s="2246"/>
      <c r="E15" s="2246"/>
      <c r="F15" s="2246"/>
      <c r="G15" s="2246"/>
      <c r="H15" s="2246"/>
      <c r="I15" s="2246"/>
      <c r="J15" s="2246"/>
      <c r="K15" s="2246"/>
      <c r="L15" s="2246"/>
      <c r="M15" s="2247"/>
    </row>
    <row r="16" spans="2:25" ht="9.75" customHeight="1">
      <c r="B16" s="550"/>
      <c r="C16" s="541"/>
      <c r="D16" s="541"/>
      <c r="E16" s="541"/>
      <c r="F16" s="541"/>
      <c r="G16" s="541"/>
      <c r="H16" s="541"/>
      <c r="I16" s="541"/>
      <c r="J16" s="541"/>
      <c r="K16" s="541"/>
      <c r="L16" s="541"/>
      <c r="M16" s="541"/>
    </row>
    <row r="17" spans="2:24" ht="28.5" customHeight="1">
      <c r="B17" s="2242" t="s">
        <v>319</v>
      </c>
      <c r="C17" s="2242"/>
      <c r="D17" s="2242"/>
      <c r="E17" s="2242"/>
      <c r="F17" s="2242"/>
      <c r="G17" s="2242"/>
      <c r="H17" s="2242"/>
      <c r="I17" s="2242"/>
      <c r="J17" s="2242"/>
      <c r="K17" s="2242"/>
      <c r="L17" s="2242"/>
      <c r="M17" s="2242"/>
    </row>
    <row r="18" spans="2:24" ht="21" customHeight="1">
      <c r="B18" s="2160" t="s">
        <v>3644</v>
      </c>
      <c r="C18" s="2161"/>
      <c r="D18" s="2161"/>
      <c r="E18" s="2161"/>
      <c r="F18" s="2161"/>
      <c r="G18" s="2161"/>
      <c r="H18" s="2161"/>
      <c r="I18" s="2161"/>
      <c r="J18" s="2161"/>
      <c r="K18" s="2161"/>
      <c r="L18" s="2161"/>
      <c r="M18" s="2162"/>
    </row>
    <row r="19" spans="2:24" ht="16.5" customHeight="1">
      <c r="B19" s="551"/>
      <c r="C19" s="541"/>
      <c r="D19" s="541"/>
      <c r="E19" s="541"/>
      <c r="F19" s="541"/>
      <c r="G19" s="541"/>
      <c r="H19" s="541"/>
      <c r="I19" s="541"/>
      <c r="J19" s="541"/>
      <c r="K19" s="541"/>
      <c r="L19" s="541"/>
      <c r="M19" s="541"/>
    </row>
    <row r="20" spans="2:24" ht="26.25" customHeight="1">
      <c r="B20" s="2226" t="s">
        <v>547</v>
      </c>
      <c r="C20" s="2179" t="s">
        <v>320</v>
      </c>
      <c r="D20" s="2180"/>
      <c r="E20" s="2180"/>
      <c r="F20" s="2180"/>
      <c r="G20" s="2180"/>
      <c r="H20" s="2180"/>
      <c r="I20" s="2180"/>
      <c r="J20" s="2180"/>
      <c r="K20" s="2180"/>
      <c r="L20" s="2180"/>
      <c r="M20" s="2181"/>
    </row>
    <row r="21" spans="2:24" ht="15.75" customHeight="1">
      <c r="B21" s="2227"/>
      <c r="C21" s="2178" t="str">
        <f ca="1">+"determined  in accordance  with the sum  Quoted for  a "&amp;'Master Data'!D22&amp;" or higher, class of construction work, are"</f>
        <v>determined  in accordance  with the sum  Quoted for  a 2GB or higher, class of construction work, are</v>
      </c>
      <c r="D21" s="2166"/>
      <c r="E21" s="2166"/>
      <c r="F21" s="2166"/>
      <c r="G21" s="2166"/>
      <c r="H21" s="2166"/>
      <c r="I21" s="2166"/>
      <c r="J21" s="2166"/>
      <c r="K21" s="2166"/>
      <c r="L21" s="2166"/>
      <c r="M21" s="2167"/>
    </row>
    <row r="22" spans="2:24" ht="34.200000000000003" customHeight="1">
      <c r="B22" s="2228"/>
      <c r="C22" s="2182" t="s">
        <v>688</v>
      </c>
      <c r="D22" s="2213"/>
      <c r="E22" s="2213"/>
      <c r="F22" s="2213"/>
      <c r="G22" s="2213"/>
      <c r="H22" s="2213"/>
      <c r="I22" s="2213"/>
      <c r="J22" s="2213"/>
      <c r="K22" s="2213"/>
      <c r="L22" s="2213"/>
      <c r="M22" s="2214"/>
    </row>
    <row r="23" spans="2:24" ht="18" customHeight="1">
      <c r="B23" s="2208" t="s">
        <v>548</v>
      </c>
      <c r="C23" s="2179" t="s">
        <v>689</v>
      </c>
      <c r="D23" s="2180"/>
      <c r="E23" s="2180"/>
      <c r="F23" s="2180"/>
      <c r="G23" s="2180"/>
      <c r="H23" s="2180"/>
      <c r="I23" s="2180"/>
      <c r="J23" s="2180"/>
      <c r="K23" s="2180"/>
      <c r="L23" s="2180"/>
      <c r="M23" s="2181"/>
    </row>
    <row r="24" spans="2:24" ht="14.25" customHeight="1">
      <c r="B24" s="2209"/>
      <c r="C24" s="552">
        <v>1</v>
      </c>
      <c r="D24" s="2137" t="s">
        <v>233</v>
      </c>
      <c r="E24" s="2137"/>
      <c r="F24" s="2137"/>
      <c r="G24" s="2137"/>
      <c r="H24" s="2137"/>
      <c r="I24" s="2137"/>
      <c r="J24" s="2137"/>
      <c r="K24" s="2137"/>
      <c r="L24" s="2137"/>
      <c r="M24" s="2185"/>
    </row>
    <row r="25" spans="2:24" ht="19.2" customHeight="1">
      <c r="B25" s="2209"/>
      <c r="C25" s="552">
        <v>2</v>
      </c>
      <c r="D25" s="2137" t="str">
        <f ca="1">+"the lead  partner has a contractor grading  designation in the "&amp;'Master Data'!D22&amp;" or higher, class of construction work."</f>
        <v>the lead  partner has a contractor grading  designation in the 2GB or higher, class of construction work.</v>
      </c>
      <c r="E25" s="2137"/>
      <c r="F25" s="2137"/>
      <c r="G25" s="2137"/>
      <c r="H25" s="2137"/>
      <c r="I25" s="2137"/>
      <c r="J25" s="2137"/>
      <c r="K25" s="2137"/>
      <c r="L25" s="2137"/>
      <c r="M25" s="2185"/>
    </row>
    <row r="26" spans="2:24" ht="25.5" customHeight="1">
      <c r="B26" s="2209"/>
      <c r="C26" s="552">
        <v>3</v>
      </c>
      <c r="D26" s="2166" t="str">
        <f ca="1">+"the combined contractor grading designation calculated in accordance with the Construction Industry Development Board Regulations is equal to or higher than a contractor grading designation in accordance with the sum Quoted for a "&amp;'Master Data'!D22&amp;" or higher, class of construction work."</f>
        <v>the combined contractor grading designation calculated in accordance with the Construction Industry Development Board Regulations is equal to or higher than a contractor grading designation in accordance with the sum Quoted for a 2GB or higher, class of construction work.</v>
      </c>
      <c r="E26" s="2166"/>
      <c r="F26" s="2166"/>
      <c r="G26" s="2166"/>
      <c r="H26" s="2166"/>
      <c r="I26" s="2166"/>
      <c r="J26" s="2166"/>
      <c r="K26" s="2166"/>
      <c r="L26" s="2166"/>
      <c r="M26" s="2167"/>
      <c r="O26" s="2186"/>
      <c r="P26" s="2186"/>
      <c r="Q26" s="2186"/>
      <c r="R26" s="2186"/>
      <c r="S26" s="2186"/>
      <c r="T26" s="2186"/>
      <c r="U26" s="2186"/>
      <c r="V26" s="2186"/>
      <c r="W26" s="2186"/>
      <c r="X26" s="2186"/>
    </row>
    <row r="27" spans="2:24" ht="27.75" customHeight="1">
      <c r="B27" s="2209"/>
      <c r="C27" s="553"/>
      <c r="D27" s="2168"/>
      <c r="E27" s="2168"/>
      <c r="F27" s="2168"/>
      <c r="G27" s="2168"/>
      <c r="H27" s="2168"/>
      <c r="I27" s="2168"/>
      <c r="J27" s="2168"/>
      <c r="K27" s="2168"/>
      <c r="L27" s="2168"/>
      <c r="M27" s="2169"/>
      <c r="N27" s="2130" t="s">
        <v>517</v>
      </c>
      <c r="O27" s="2130"/>
      <c r="P27" s="2130"/>
      <c r="Q27" s="2130"/>
      <c r="R27" s="2130"/>
      <c r="S27" s="2130"/>
      <c r="T27" s="2130"/>
      <c r="U27" s="2130"/>
    </row>
    <row r="28" spans="2:24" ht="42.75" customHeight="1">
      <c r="B28" s="549" t="str">
        <f>IF('Master Data'!I56=TRUE,"X","  ")</f>
        <v>X</v>
      </c>
      <c r="C28" s="2163" t="s">
        <v>690</v>
      </c>
      <c r="D28" s="2164"/>
      <c r="E28" s="2164"/>
      <c r="F28" s="2164"/>
      <c r="G28" s="2164"/>
      <c r="H28" s="2164"/>
      <c r="I28" s="2164"/>
      <c r="J28" s="2164"/>
      <c r="K28" s="2164"/>
      <c r="L28" s="2164"/>
      <c r="M28" s="2165"/>
    </row>
    <row r="29" spans="2:24" ht="25.5" customHeight="1">
      <c r="B29" s="549" t="str">
        <f>IF('Master Data'!I57=TRUE,"X","  ")</f>
        <v>X</v>
      </c>
      <c r="C29" s="2163" t="str">
        <f>+'Master Data'!C57</f>
        <v>Authority to sign Quote (T2.3)</v>
      </c>
      <c r="D29" s="2164"/>
      <c r="E29" s="2164"/>
      <c r="F29" s="2164"/>
      <c r="G29" s="2164"/>
      <c r="H29" s="2164"/>
      <c r="I29" s="2164"/>
      <c r="J29" s="2164"/>
      <c r="K29" s="2164"/>
      <c r="L29" s="2164"/>
      <c r="M29" s="2165"/>
    </row>
    <row r="30" spans="2:24" ht="24" customHeight="1">
      <c r="B30" s="549" t="str">
        <f>IF('Master Data'!I78=TRUE,"X","  ")</f>
        <v>X</v>
      </c>
      <c r="C30" s="2163" t="str">
        <f>+'Master Data'!C78</f>
        <v>Financial Standing and other Resources of Business Declaration (T2.4)</v>
      </c>
      <c r="D30" s="2164"/>
      <c r="E30" s="2164"/>
      <c r="F30" s="2164"/>
      <c r="G30" s="2164"/>
      <c r="H30" s="2164"/>
      <c r="I30" s="2164"/>
      <c r="J30" s="2164"/>
      <c r="K30" s="2164"/>
      <c r="L30" s="2164"/>
      <c r="M30" s="2165"/>
    </row>
    <row r="31" spans="2:24" ht="24" customHeight="1">
      <c r="B31" s="549" t="str">
        <f>IF('Master Data'!I59=TRUE,"X","  ")</f>
        <v>X</v>
      </c>
      <c r="C31" s="2163" t="str">
        <f>+'Master Data'!C59</f>
        <v>Submission of Compulsory Returnable Schedules (T2.1)</v>
      </c>
      <c r="D31" s="2164"/>
      <c r="E31" s="2164"/>
      <c r="F31" s="2164"/>
      <c r="G31" s="2164"/>
      <c r="H31" s="2164"/>
      <c r="I31" s="2164"/>
      <c r="J31" s="2164"/>
      <c r="K31" s="2164"/>
      <c r="L31" s="2164"/>
      <c r="M31" s="2165"/>
    </row>
    <row r="32" spans="2:24" ht="24" customHeight="1">
      <c r="B32" s="549" t="str">
        <f>IF('Master Data'!I60=TRUE,"X","  ")</f>
        <v>X</v>
      </c>
      <c r="C32" s="2163" t="str">
        <f>+'Master Data'!C60</f>
        <v>Site Inspection Certificate (T2.7)</v>
      </c>
      <c r="D32" s="2164"/>
      <c r="E32" s="2164"/>
      <c r="F32" s="2164"/>
      <c r="G32" s="2164"/>
      <c r="H32" s="2164"/>
      <c r="I32" s="2164"/>
      <c r="J32" s="2164"/>
      <c r="K32" s="2164"/>
      <c r="L32" s="2164"/>
      <c r="M32" s="2165"/>
    </row>
    <row r="33" spans="2:14" ht="24" customHeight="1">
      <c r="B33" s="549" t="str">
        <f>IF('Master Data'!I61=TRUE,"X","  ")</f>
        <v>X</v>
      </c>
      <c r="C33" s="2174" t="str">
        <f>+'Master Data'!C61</f>
        <v>Tax Complaince Status (TCS) PIN to verify on line compliance supplier status via e-filing (T2.10)</v>
      </c>
      <c r="D33" s="2174"/>
      <c r="E33" s="2174"/>
      <c r="F33" s="2174"/>
      <c r="G33" s="2174"/>
      <c r="H33" s="2174"/>
      <c r="I33" s="2174"/>
      <c r="J33" s="2174"/>
      <c r="K33" s="2174"/>
      <c r="L33" s="2174"/>
      <c r="M33" s="2174"/>
    </row>
    <row r="34" spans="2:14" ht="24" customHeight="1">
      <c r="B34" s="549" t="str">
        <f>IF('Master Data'!I62=TRUE,"X","  ")</f>
        <v>X</v>
      </c>
      <c r="C34" s="2174" t="str">
        <f>+'Master Data'!C62</f>
        <v>Complete Schedule of rates is to be submitted on the day of the Quotation closing date (C2.2)</v>
      </c>
      <c r="D34" s="2174"/>
      <c r="E34" s="2174"/>
      <c r="F34" s="2174"/>
      <c r="G34" s="2174"/>
      <c r="H34" s="2174"/>
      <c r="I34" s="2174"/>
      <c r="J34" s="2174"/>
      <c r="K34" s="2174"/>
      <c r="L34" s="2174"/>
      <c r="M34" s="2174"/>
    </row>
    <row r="35" spans="2:14" ht="24" customHeight="1">
      <c r="B35" s="549" t="str">
        <f>IF('Master Data'!I63=TRUE,"X","  ")</f>
        <v>X</v>
      </c>
      <c r="C35" s="2174" t="str">
        <f>+'Master Data'!C63</f>
        <v>Proof of good standing with the Compensation Commissioner - In terms of Section 84(1)(b) of the Compensation for Occupation Injuries and Disease Act, 1993, a Bidder may not be awarded a contract if he/she is not registered and in good standing with the Commissioner (T2.12)</v>
      </c>
      <c r="D35" s="2174"/>
      <c r="E35" s="2174"/>
      <c r="F35" s="2174"/>
      <c r="G35" s="2174"/>
      <c r="H35" s="2174"/>
      <c r="I35" s="2174"/>
      <c r="J35" s="2174"/>
      <c r="K35" s="2174"/>
      <c r="L35" s="2174"/>
      <c r="M35" s="2174"/>
    </row>
    <row r="36" spans="2:14" ht="23.25" customHeight="1">
      <c r="B36" s="549" t="str">
        <f>IF('Master Data'!I66=TRUE,"X","  ")</f>
        <v>X</v>
      </c>
      <c r="C36" s="2174" t="str">
        <f>+'Master Data'!$C$66</f>
        <v>Proof of Paid Municipal Rates and Taxes (T2.11)</v>
      </c>
      <c r="D36" s="2174"/>
      <c r="E36" s="2174"/>
      <c r="F36" s="2174"/>
      <c r="G36" s="2174"/>
      <c r="H36" s="2174"/>
      <c r="I36" s="2174"/>
      <c r="J36" s="2174"/>
      <c r="K36" s="2174"/>
      <c r="L36" s="2174"/>
      <c r="M36" s="2174"/>
    </row>
    <row r="37" spans="2:14" ht="23.25" customHeight="1">
      <c r="B37" s="549" t="str">
        <f>IF('Master Data'!I67=TRUE,"X","  ")</f>
        <v>X</v>
      </c>
      <c r="C37" s="2163" t="str">
        <f>+'Master Data'!$C$67</f>
        <v>Proof of UIF Registration (T2.8)</v>
      </c>
      <c r="D37" s="2164"/>
      <c r="E37" s="2164"/>
      <c r="F37" s="2164"/>
      <c r="G37" s="2164"/>
      <c r="H37" s="2164"/>
      <c r="I37" s="2164"/>
      <c r="J37" s="2164"/>
      <c r="K37" s="2164"/>
      <c r="L37" s="2164"/>
      <c r="M37" s="2165"/>
    </row>
    <row r="38" spans="2:14" ht="23.25" customHeight="1">
      <c r="B38" s="549" t="str">
        <f>IF('Master Data'!I68=TRUE,"X","  ")</f>
        <v>X</v>
      </c>
      <c r="C38" s="2163" t="str">
        <f>+'Master Data'!$C$68</f>
        <v>Contractors Health &amp; Safety Declaration (T2.6)</v>
      </c>
      <c r="D38" s="2164"/>
      <c r="E38" s="2164"/>
      <c r="F38" s="2164"/>
      <c r="G38" s="2164"/>
      <c r="H38" s="2164"/>
      <c r="I38" s="2164"/>
      <c r="J38" s="2164"/>
      <c r="K38" s="2164"/>
      <c r="L38" s="2164"/>
      <c r="M38" s="2165"/>
    </row>
    <row r="39" spans="2:14" ht="23.25" customHeight="1">
      <c r="B39" s="549" t="str">
        <f>IF('Master Data'!I69=TRUE,"X","  ")</f>
        <v>X</v>
      </c>
      <c r="C39" s="2174" t="str">
        <f>+'Master Data'!$C$69</f>
        <v>Compulsory Enterprise Questionnaire (T2.2)</v>
      </c>
      <c r="D39" s="2174"/>
      <c r="E39" s="2174"/>
      <c r="F39" s="2174"/>
      <c r="G39" s="2174"/>
      <c r="H39" s="2174"/>
      <c r="I39" s="2174"/>
      <c r="J39" s="2174"/>
      <c r="K39" s="2174"/>
      <c r="L39" s="2174"/>
      <c r="M39" s="2174"/>
    </row>
    <row r="40" spans="2:14" ht="19.5" customHeight="1">
      <c r="B40" s="554"/>
      <c r="C40" s="555"/>
      <c r="D40" s="555"/>
      <c r="E40" s="555"/>
      <c r="F40" s="555"/>
      <c r="G40" s="555"/>
      <c r="H40" s="555"/>
      <c r="I40" s="555"/>
      <c r="J40" s="555"/>
      <c r="K40" s="555"/>
      <c r="L40" s="555"/>
      <c r="M40" s="555"/>
    </row>
    <row r="41" spans="2:14" ht="36.75" customHeight="1">
      <c r="B41" s="2137" t="s">
        <v>1025</v>
      </c>
      <c r="C41" s="2137"/>
      <c r="D41" s="2137"/>
      <c r="E41" s="2137"/>
      <c r="F41" s="2137"/>
      <c r="G41" s="2137"/>
      <c r="H41" s="2137"/>
      <c r="I41" s="2137"/>
      <c r="J41" s="2137"/>
      <c r="K41" s="2137"/>
      <c r="L41" s="2137"/>
      <c r="M41" s="2137"/>
      <c r="N41" s="313"/>
    </row>
    <row r="42" spans="2:14" ht="15" customHeight="1">
      <c r="B42" s="556" t="s">
        <v>1026</v>
      </c>
      <c r="C42" s="556"/>
      <c r="D42" s="556"/>
      <c r="E42" s="557"/>
      <c r="F42" s="557"/>
      <c r="G42" s="557"/>
      <c r="H42" s="557"/>
      <c r="I42" s="557"/>
      <c r="J42" s="557"/>
      <c r="K42" s="557"/>
      <c r="L42" s="557"/>
      <c r="M42" s="557"/>
      <c r="N42"/>
    </row>
    <row r="43" spans="2:14" ht="22.5" customHeight="1">
      <c r="B43" s="558" t="s">
        <v>1027</v>
      </c>
      <c r="C43" s="559"/>
      <c r="D43" s="559"/>
      <c r="E43" s="560"/>
      <c r="F43" s="560"/>
      <c r="G43" s="560"/>
      <c r="H43" s="560"/>
      <c r="I43" s="560"/>
      <c r="J43" s="560"/>
      <c r="K43" s="560"/>
      <c r="L43" s="560"/>
      <c r="M43" s="560"/>
      <c r="N43"/>
    </row>
    <row r="44" spans="2:14" ht="22.5" customHeight="1">
      <c r="B44" s="558" t="s">
        <v>1028</v>
      </c>
      <c r="C44" s="559"/>
      <c r="D44" s="559"/>
      <c r="E44" s="560"/>
      <c r="F44" s="560"/>
      <c r="G44" s="560"/>
      <c r="H44" s="560"/>
      <c r="I44" s="560"/>
      <c r="J44" s="560"/>
      <c r="K44" s="560"/>
      <c r="L44" s="560"/>
      <c r="M44" s="560"/>
      <c r="N44"/>
    </row>
    <row r="45" spans="2:14" ht="22.5" customHeight="1">
      <c r="B45" s="558" t="s">
        <v>1029</v>
      </c>
      <c r="C45" s="517"/>
      <c r="D45" s="517"/>
      <c r="E45" s="561" t="s">
        <v>1039</v>
      </c>
      <c r="F45" s="562"/>
      <c r="G45" s="561" t="s">
        <v>1040</v>
      </c>
      <c r="H45" s="563"/>
      <c r="I45" s="563"/>
      <c r="J45" s="563"/>
      <c r="K45" s="563"/>
      <c r="L45" s="563"/>
      <c r="M45" s="563"/>
      <c r="N45"/>
    </row>
    <row r="46" spans="2:14" ht="22.5" customHeight="1">
      <c r="B46" s="558" t="s">
        <v>1030</v>
      </c>
      <c r="C46" s="559"/>
      <c r="D46" s="559"/>
      <c r="E46" s="557"/>
      <c r="F46" s="557"/>
      <c r="G46" s="557"/>
      <c r="H46" s="557"/>
      <c r="I46" s="557"/>
      <c r="J46" s="557"/>
      <c r="K46" s="557"/>
      <c r="L46" s="557"/>
      <c r="M46" s="557"/>
      <c r="N46"/>
    </row>
    <row r="47" spans="2:14" ht="22.5" customHeight="1">
      <c r="B47" s="558" t="s">
        <v>1031</v>
      </c>
      <c r="C47" s="517"/>
      <c r="D47" s="517"/>
      <c r="E47" s="561" t="s">
        <v>1039</v>
      </c>
      <c r="F47" s="562"/>
      <c r="G47" s="561" t="s">
        <v>1040</v>
      </c>
      <c r="H47" s="563"/>
      <c r="I47" s="563"/>
      <c r="J47" s="563"/>
      <c r="K47" s="563"/>
      <c r="L47" s="563"/>
      <c r="M47" s="563"/>
      <c r="N47"/>
    </row>
    <row r="48" spans="2:14" ht="22.5" customHeight="1">
      <c r="B48" s="558" t="s">
        <v>1032</v>
      </c>
      <c r="C48" s="559"/>
      <c r="D48" s="559"/>
      <c r="E48" s="564"/>
      <c r="F48" s="557"/>
      <c r="G48" s="557"/>
      <c r="H48" s="557"/>
      <c r="I48" s="557"/>
      <c r="J48" s="557"/>
      <c r="K48" s="557"/>
      <c r="L48" s="557"/>
      <c r="M48" s="557"/>
      <c r="N48"/>
    </row>
    <row r="49" spans="2:14" ht="22.5" customHeight="1">
      <c r="B49" s="558" t="s">
        <v>1033</v>
      </c>
      <c r="C49" s="559"/>
      <c r="D49" s="559"/>
      <c r="E49" s="559"/>
      <c r="F49" s="560"/>
      <c r="G49" s="560"/>
      <c r="H49" s="560"/>
      <c r="I49" s="560"/>
      <c r="J49" s="560"/>
      <c r="K49" s="560"/>
      <c r="L49" s="560"/>
      <c r="M49" s="560"/>
      <c r="N49"/>
    </row>
    <row r="50" spans="2:14" ht="18.75" customHeight="1">
      <c r="B50" s="558"/>
      <c r="C50" s="559"/>
      <c r="D50" s="559"/>
      <c r="E50" s="559"/>
      <c r="F50" s="559"/>
      <c r="G50" s="559"/>
      <c r="H50" s="559"/>
      <c r="I50" s="559"/>
      <c r="J50" s="559"/>
      <c r="K50" s="559"/>
      <c r="L50" s="559"/>
      <c r="M50" s="559"/>
      <c r="N50" s="312"/>
    </row>
    <row r="51" spans="2:14" ht="30.75" customHeight="1">
      <c r="B51" s="2188" t="s">
        <v>3826</v>
      </c>
      <c r="C51" s="2188"/>
      <c r="D51" s="2188"/>
      <c r="E51" s="2188"/>
      <c r="F51" s="2188"/>
      <c r="G51" s="2188"/>
      <c r="H51" s="2188"/>
      <c r="I51" s="2188"/>
      <c r="J51" s="2188"/>
      <c r="K51" s="2188"/>
      <c r="L51" s="565" t="s">
        <v>1034</v>
      </c>
      <c r="M51" s="541"/>
      <c r="N51" s="312"/>
    </row>
    <row r="52" spans="2:14" ht="20.25" customHeight="1">
      <c r="B52" s="564" t="s">
        <v>3787</v>
      </c>
      <c r="C52" s="564"/>
      <c r="D52" s="564"/>
      <c r="E52" s="564"/>
      <c r="F52" s="564"/>
      <c r="G52" s="564"/>
      <c r="H52" s="564"/>
      <c r="I52" s="564"/>
      <c r="J52" s="564"/>
      <c r="K52" s="564"/>
      <c r="L52" s="565" t="s">
        <v>1034</v>
      </c>
      <c r="M52" s="541"/>
      <c r="N52" s="312"/>
    </row>
    <row r="53" spans="2:14" ht="30.75" customHeight="1">
      <c r="B53" s="564" t="s">
        <v>1035</v>
      </c>
      <c r="C53" s="564"/>
      <c r="D53" s="564"/>
      <c r="E53" s="564"/>
      <c r="F53" s="564"/>
      <c r="G53" s="564"/>
      <c r="H53" s="564"/>
      <c r="I53" s="564"/>
      <c r="J53" s="566" t="s">
        <v>1036</v>
      </c>
      <c r="K53" s="567"/>
      <c r="L53" s="567"/>
      <c r="M53" s="567"/>
      <c r="N53" s="312"/>
    </row>
    <row r="54" spans="2:14" ht="30.75" customHeight="1">
      <c r="B54" s="568" t="s">
        <v>1037</v>
      </c>
      <c r="C54" s="559"/>
      <c r="D54" s="559"/>
      <c r="E54" s="559"/>
      <c r="F54" s="559"/>
      <c r="G54" s="559"/>
      <c r="H54" s="559"/>
      <c r="I54" s="559"/>
      <c r="J54" s="559"/>
      <c r="K54" s="559"/>
      <c r="L54" s="559"/>
      <c r="M54" s="559"/>
      <c r="N54" s="312"/>
    </row>
    <row r="55" spans="2:14" ht="30.75" customHeight="1">
      <c r="B55" s="556"/>
      <c r="C55" s="559"/>
      <c r="D55" s="559"/>
      <c r="E55" s="559"/>
      <c r="F55" s="559"/>
      <c r="G55" s="559"/>
      <c r="H55" s="559"/>
      <c r="I55" s="559"/>
      <c r="J55" s="559"/>
      <c r="K55" s="559"/>
      <c r="L55" s="559"/>
      <c r="M55" s="559"/>
      <c r="N55" s="312"/>
    </row>
    <row r="56" spans="2:14" ht="30.75" customHeight="1">
      <c r="B56" s="2188" t="s">
        <v>1038</v>
      </c>
      <c r="C56" s="2188"/>
      <c r="D56" s="2188"/>
      <c r="E56" s="2188"/>
      <c r="F56" s="2188"/>
      <c r="G56" s="2188"/>
      <c r="H56" s="2188"/>
      <c r="I56" s="2188"/>
      <c r="J56" s="569"/>
      <c r="K56" s="569"/>
      <c r="L56" s="570" t="s">
        <v>1034</v>
      </c>
      <c r="M56" s="541"/>
      <c r="N56" s="312"/>
    </row>
    <row r="57" spans="2:14" ht="15" customHeight="1">
      <c r="B57" s="554"/>
      <c r="C57" s="555"/>
      <c r="D57" s="555"/>
      <c r="E57" s="555"/>
      <c r="F57" s="555"/>
      <c r="G57" s="555"/>
      <c r="H57" s="555"/>
      <c r="I57" s="555"/>
      <c r="J57" s="555"/>
      <c r="K57" s="555"/>
      <c r="L57" s="555"/>
      <c r="M57" s="555"/>
    </row>
    <row r="58" spans="2:14" ht="32.25" customHeight="1" thickBot="1">
      <c r="B58" s="2210" t="s">
        <v>4154</v>
      </c>
      <c r="C58" s="2210"/>
      <c r="D58" s="2210"/>
      <c r="E58" s="2210"/>
      <c r="F58" s="2210"/>
      <c r="G58" s="2210"/>
      <c r="H58" s="2210"/>
      <c r="I58" s="2210"/>
      <c r="J58" s="2210"/>
      <c r="K58" s="2210"/>
      <c r="L58" s="2210"/>
      <c r="M58" s="2210"/>
    </row>
    <row r="59" spans="2:14" ht="90" customHeight="1" thickTop="1" thickBot="1">
      <c r="B59" s="2194" t="s">
        <v>4161</v>
      </c>
      <c r="C59" s="2195"/>
      <c r="D59" s="2195"/>
      <c r="E59" s="2195"/>
      <c r="F59" s="2195"/>
      <c r="G59" s="2195"/>
      <c r="H59" s="2195"/>
      <c r="I59" s="2195"/>
      <c r="J59" s="2195"/>
      <c r="K59" s="2195"/>
      <c r="L59" s="2195"/>
      <c r="M59" s="2196"/>
    </row>
    <row r="60" spans="2:14" ht="7.8" customHeight="1" thickTop="1">
      <c r="B60" s="571"/>
      <c r="C60" s="541"/>
      <c r="D60" s="541"/>
      <c r="E60" s="541"/>
      <c r="F60" s="541"/>
      <c r="G60" s="541"/>
      <c r="H60" s="541"/>
      <c r="I60" s="541"/>
      <c r="J60" s="541"/>
      <c r="K60" s="541"/>
      <c r="L60" s="541"/>
      <c r="M60" s="541"/>
    </row>
    <row r="61" spans="2:14" ht="3.6" customHeight="1">
      <c r="B61" s="571"/>
      <c r="C61" s="541"/>
      <c r="D61" s="541"/>
      <c r="E61" s="541"/>
      <c r="F61" s="541"/>
      <c r="G61" s="541"/>
      <c r="H61" s="541"/>
      <c r="I61" s="541"/>
      <c r="J61" s="541"/>
      <c r="K61" s="541"/>
      <c r="L61" s="541"/>
      <c r="M61" s="541"/>
    </row>
    <row r="62" spans="2:14">
      <c r="B62" s="554" t="str">
        <f>IF(Datafordrops!C30=80,"X","  ")</f>
        <v>X</v>
      </c>
      <c r="C62" s="2248" t="s">
        <v>574</v>
      </c>
      <c r="D62" s="2248"/>
      <c r="E62" s="2248"/>
      <c r="F62" s="2248"/>
      <c r="G62" s="2248"/>
      <c r="H62" s="2248"/>
      <c r="I62" s="554" t="str">
        <f>IF(Datafordrops!C30=90,"X","  ")</f>
        <v xml:space="preserve">  </v>
      </c>
      <c r="J62" s="2249"/>
      <c r="K62" s="2249"/>
      <c r="L62" s="2249"/>
      <c r="M62" s="2249"/>
    </row>
    <row r="63" spans="2:14">
      <c r="B63" s="571"/>
      <c r="C63" s="541"/>
      <c r="D63" s="541"/>
      <c r="E63" s="541"/>
      <c r="F63" s="541"/>
      <c r="G63" s="541"/>
      <c r="H63" s="541"/>
      <c r="I63" s="541"/>
      <c r="J63" s="541"/>
      <c r="K63" s="541"/>
      <c r="L63" s="541"/>
      <c r="M63" s="541"/>
    </row>
    <row r="64" spans="2:14" ht="15.6">
      <c r="B64" s="2250" t="s">
        <v>575</v>
      </c>
      <c r="C64" s="2251"/>
      <c r="D64" s="2251"/>
      <c r="E64" s="2251"/>
      <c r="F64" s="2251"/>
      <c r="G64" s="2251"/>
      <c r="H64" s="2251"/>
      <c r="I64" s="2251"/>
      <c r="J64" s="2251"/>
      <c r="K64" s="2251"/>
      <c r="L64" s="2251"/>
      <c r="M64" s="2252"/>
    </row>
    <row r="65" spans="2:13">
      <c r="B65" s="2223" t="s">
        <v>4162</v>
      </c>
      <c r="C65" s="2223"/>
      <c r="D65" s="2223"/>
      <c r="E65" s="2223"/>
      <c r="F65" s="2223"/>
      <c r="G65" s="2223"/>
      <c r="H65" s="2160"/>
      <c r="I65" s="572"/>
      <c r="J65" s="573"/>
      <c r="K65" s="574"/>
      <c r="L65" s="575">
        <f>+'Master Data'!D71</f>
        <v>80</v>
      </c>
      <c r="M65" s="574"/>
    </row>
    <row r="66" spans="2:13" outlineLevel="1">
      <c r="B66" s="2223" t="s">
        <v>4163</v>
      </c>
      <c r="C66" s="2223"/>
      <c r="D66" s="2223"/>
      <c r="E66" s="2223"/>
      <c r="F66" s="2223"/>
      <c r="G66" s="2223"/>
      <c r="H66" s="2160"/>
      <c r="I66" s="572"/>
      <c r="J66" s="573"/>
      <c r="K66" s="574"/>
      <c r="L66" s="575">
        <f>+'Master Data'!D72</f>
        <v>20</v>
      </c>
      <c r="M66" s="574"/>
    </row>
    <row r="67" spans="2:13">
      <c r="B67" s="2236" t="s">
        <v>577</v>
      </c>
      <c r="C67" s="2236"/>
      <c r="D67" s="2236"/>
      <c r="E67" s="2236"/>
      <c r="F67" s="2236"/>
      <c r="G67" s="2236"/>
      <c r="H67" s="2237"/>
      <c r="I67" s="572"/>
      <c r="J67" s="573"/>
      <c r="K67" s="574"/>
      <c r="L67" s="575">
        <f>+L65+L66</f>
        <v>100</v>
      </c>
      <c r="M67" s="574"/>
    </row>
    <row r="68" spans="2:13" ht="9" customHeight="1">
      <c r="B68" s="524"/>
      <c r="C68" s="541"/>
      <c r="D68" s="541"/>
      <c r="E68" s="541"/>
      <c r="F68" s="541"/>
      <c r="G68" s="541"/>
      <c r="H68" s="541"/>
      <c r="I68" s="541"/>
      <c r="J68" s="541"/>
      <c r="K68" s="541"/>
      <c r="L68" s="541"/>
      <c r="M68" s="541"/>
    </row>
    <row r="69" spans="2:13" ht="31.2" customHeight="1">
      <c r="B69" s="2238" t="s">
        <v>4167</v>
      </c>
      <c r="C69" s="2239"/>
      <c r="D69" s="2239"/>
      <c r="E69" s="2239"/>
      <c r="F69" s="2239"/>
      <c r="G69" s="2239"/>
      <c r="H69" s="2239"/>
      <c r="I69" s="2239"/>
      <c r="J69" s="2239"/>
      <c r="K69" s="2239"/>
      <c r="L69" s="2239"/>
      <c r="M69" s="2240"/>
    </row>
    <row r="70" spans="2:13" ht="70.8" customHeight="1">
      <c r="B70" s="2197" t="s">
        <v>4164</v>
      </c>
      <c r="C70" s="2198"/>
      <c r="D70" s="2198"/>
      <c r="E70" s="2198"/>
      <c r="F70" s="2198"/>
      <c r="G70" s="2198"/>
      <c r="H70" s="2198"/>
      <c r="I70" s="2198"/>
      <c r="J70" s="2198"/>
      <c r="K70" s="2198"/>
      <c r="L70" s="2198"/>
      <c r="M70" s="2199"/>
    </row>
    <row r="71" spans="2:13" ht="40.5" customHeight="1">
      <c r="B71" s="1687" t="s">
        <v>445</v>
      </c>
      <c r="C71" s="2200" t="s">
        <v>4165</v>
      </c>
      <c r="D71" s="2201"/>
      <c r="E71" s="2201"/>
      <c r="F71" s="2201"/>
      <c r="G71" s="2201"/>
      <c r="H71" s="2201"/>
      <c r="I71" s="2201"/>
      <c r="J71" s="2201"/>
      <c r="K71" s="2202"/>
      <c r="L71" s="2200" t="s">
        <v>4166</v>
      </c>
      <c r="M71" s="2202"/>
    </row>
    <row r="72" spans="2:13" ht="90.6" customHeight="1">
      <c r="B72" s="1688">
        <v>1</v>
      </c>
      <c r="C72" s="2203"/>
      <c r="D72" s="2203"/>
      <c r="E72" s="2203"/>
      <c r="F72" s="2203"/>
      <c r="G72" s="2203"/>
      <c r="H72" s="2203"/>
      <c r="I72" s="2203"/>
      <c r="J72" s="2203"/>
      <c r="K72" s="2203"/>
      <c r="L72" s="2204"/>
      <c r="M72" s="2205"/>
    </row>
    <row r="73" spans="2:13" ht="79.95" customHeight="1">
      <c r="B73" s="1688">
        <v>2</v>
      </c>
      <c r="C73" s="2203"/>
      <c r="D73" s="2203"/>
      <c r="E73" s="2203"/>
      <c r="F73" s="2203"/>
      <c r="G73" s="2203"/>
      <c r="H73" s="2203"/>
      <c r="I73" s="2203"/>
      <c r="J73" s="2203"/>
      <c r="K73" s="2203"/>
      <c r="L73" s="2204"/>
      <c r="M73" s="2205"/>
    </row>
    <row r="74" spans="2:13" ht="79.95" customHeight="1">
      <c r="B74" s="1688">
        <v>3</v>
      </c>
      <c r="C74" s="2203"/>
      <c r="D74" s="2203"/>
      <c r="E74" s="2203"/>
      <c r="F74" s="2203"/>
      <c r="G74" s="2203"/>
      <c r="H74" s="2203"/>
      <c r="I74" s="2203"/>
      <c r="J74" s="2203"/>
      <c r="K74" s="2203"/>
      <c r="L74" s="2204"/>
      <c r="M74" s="2205"/>
    </row>
    <row r="75" spans="2:13" ht="94.8" customHeight="1">
      <c r="B75" s="1688">
        <v>4</v>
      </c>
      <c r="C75" s="2203"/>
      <c r="D75" s="2203"/>
      <c r="E75" s="2203"/>
      <c r="F75" s="2203"/>
      <c r="G75" s="2203"/>
      <c r="H75" s="2203"/>
      <c r="I75" s="2203"/>
      <c r="J75" s="2203"/>
      <c r="K75" s="2203"/>
      <c r="L75" s="2204"/>
      <c r="M75" s="2205"/>
    </row>
    <row r="76" spans="2:13" ht="79.95" customHeight="1">
      <c r="B76" s="1688">
        <v>5</v>
      </c>
      <c r="C76" s="2203"/>
      <c r="D76" s="2203"/>
      <c r="E76" s="2203"/>
      <c r="F76" s="2203"/>
      <c r="G76" s="2203"/>
      <c r="H76" s="2203"/>
      <c r="I76" s="2203"/>
      <c r="J76" s="2203"/>
      <c r="K76" s="2203"/>
      <c r="L76" s="2204"/>
      <c r="M76" s="2205"/>
    </row>
    <row r="77" spans="2:13" ht="79.95" customHeight="1">
      <c r="B77" s="1688">
        <v>6</v>
      </c>
      <c r="C77" s="2203"/>
      <c r="D77" s="2203"/>
      <c r="E77" s="2203"/>
      <c r="F77" s="2203"/>
      <c r="G77" s="2203"/>
      <c r="H77" s="2203"/>
      <c r="I77" s="2203"/>
      <c r="J77" s="2203"/>
      <c r="K77" s="2203"/>
      <c r="L77" s="2204"/>
      <c r="M77" s="2205"/>
    </row>
    <row r="78" spans="2:13" ht="79.95" customHeight="1">
      <c r="B78" s="1688">
        <v>7</v>
      </c>
      <c r="C78" s="2203"/>
      <c r="D78" s="2203"/>
      <c r="E78" s="2203"/>
      <c r="F78" s="2203"/>
      <c r="G78" s="2203"/>
      <c r="H78" s="2203"/>
      <c r="I78" s="2203"/>
      <c r="J78" s="2203"/>
      <c r="K78" s="2203"/>
      <c r="L78" s="2204"/>
      <c r="M78" s="2205"/>
    </row>
    <row r="79" spans="2:13" ht="79.95" customHeight="1">
      <c r="B79" s="1688">
        <v>8</v>
      </c>
      <c r="C79" s="2203"/>
      <c r="D79" s="2203"/>
      <c r="E79" s="2203"/>
      <c r="F79" s="2203"/>
      <c r="G79" s="2203"/>
      <c r="H79" s="2203"/>
      <c r="I79" s="2203"/>
      <c r="J79" s="2203"/>
      <c r="K79" s="2203"/>
      <c r="L79" s="2204"/>
      <c r="M79" s="2205"/>
    </row>
    <row r="80" spans="2:13" ht="30" customHeight="1">
      <c r="B80" s="2241" t="s">
        <v>4170</v>
      </c>
      <c r="C80" s="2241"/>
      <c r="D80" s="2241"/>
      <c r="E80" s="2241"/>
      <c r="F80" s="2241"/>
      <c r="G80" s="2241"/>
      <c r="H80" s="2241"/>
      <c r="I80" s="2241"/>
      <c r="J80" s="2241"/>
      <c r="K80" s="2241"/>
      <c r="L80" s="1689">
        <v>100</v>
      </c>
      <c r="M80" s="1690" t="s">
        <v>576</v>
      </c>
    </row>
    <row r="81" spans="2:13">
      <c r="B81" s="546"/>
      <c r="C81" s="541"/>
      <c r="D81" s="541"/>
      <c r="E81" s="541"/>
      <c r="F81" s="541"/>
      <c r="G81" s="541"/>
      <c r="H81" s="541"/>
      <c r="I81" s="541"/>
      <c r="J81" s="541"/>
      <c r="K81" s="541"/>
      <c r="L81" s="541"/>
      <c r="M81" s="541"/>
    </row>
    <row r="82" spans="2:13" ht="13.8">
      <c r="B82" s="2235" t="s">
        <v>1262</v>
      </c>
      <c r="C82" s="2235"/>
      <c r="D82" s="541"/>
      <c r="E82" s="541"/>
      <c r="F82" s="541"/>
      <c r="G82" s="541"/>
      <c r="H82" s="541"/>
      <c r="I82" s="541"/>
      <c r="J82" s="541"/>
      <c r="K82" s="541"/>
      <c r="L82" s="541"/>
      <c r="M82" s="541"/>
    </row>
    <row r="83" spans="2:13" ht="19.2" customHeight="1">
      <c r="B83" s="576">
        <v>1</v>
      </c>
      <c r="C83" s="2137" t="s">
        <v>4172</v>
      </c>
      <c r="D83" s="2137"/>
      <c r="E83" s="2137"/>
      <c r="F83" s="2137"/>
      <c r="G83" s="2137"/>
      <c r="H83" s="2137"/>
      <c r="I83" s="2137"/>
      <c r="J83" s="2137"/>
      <c r="K83" s="2137"/>
      <c r="L83" s="2137"/>
      <c r="M83" s="2137"/>
    </row>
    <row r="84" spans="2:13" ht="34.200000000000003" customHeight="1">
      <c r="B84" s="576">
        <v>2</v>
      </c>
      <c r="C84" s="2166" t="s">
        <v>1041</v>
      </c>
      <c r="D84" s="2166"/>
      <c r="E84" s="2166"/>
      <c r="F84" s="2166"/>
      <c r="G84" s="2166"/>
      <c r="H84" s="2166"/>
      <c r="I84" s="2166"/>
      <c r="J84" s="2166"/>
      <c r="K84" s="2166"/>
      <c r="L84" s="2166"/>
      <c r="M84" s="2166"/>
    </row>
    <row r="85" spans="2:13" ht="45.6" customHeight="1">
      <c r="B85" s="576">
        <v>3</v>
      </c>
      <c r="C85" s="2253" t="s">
        <v>4171</v>
      </c>
      <c r="D85" s="2253"/>
      <c r="E85" s="2253"/>
      <c r="F85" s="2253"/>
      <c r="G85" s="2253"/>
      <c r="H85" s="2253"/>
      <c r="I85" s="2253"/>
      <c r="J85" s="2253"/>
      <c r="K85" s="2253"/>
      <c r="L85" s="2253"/>
      <c r="M85" s="2253"/>
    </row>
    <row r="86" spans="2:13" ht="24" customHeight="1">
      <c r="B86" s="576">
        <v>4</v>
      </c>
      <c r="C86" s="2137" t="s">
        <v>1132</v>
      </c>
      <c r="D86" s="2137"/>
      <c r="E86" s="2137"/>
      <c r="F86" s="2137"/>
      <c r="G86" s="2137"/>
      <c r="H86" s="2137"/>
      <c r="I86" s="2137"/>
      <c r="J86" s="2137"/>
      <c r="K86" s="2137"/>
      <c r="L86" s="2137"/>
      <c r="M86" s="2137"/>
    </row>
    <row r="87" spans="2:13" ht="28.8" customHeight="1">
      <c r="B87" s="576">
        <v>5</v>
      </c>
      <c r="C87" s="2137" t="s">
        <v>1042</v>
      </c>
      <c r="D87" s="2137"/>
      <c r="E87" s="2137"/>
      <c r="F87" s="2137"/>
      <c r="G87" s="2137"/>
      <c r="H87" s="2137"/>
      <c r="I87" s="2137"/>
      <c r="J87" s="2137"/>
      <c r="K87" s="2137"/>
      <c r="L87" s="2137"/>
      <c r="M87" s="2137"/>
    </row>
    <row r="88" spans="2:13" ht="54" customHeight="1">
      <c r="B88" s="576">
        <v>6</v>
      </c>
      <c r="C88" s="2137" t="s">
        <v>4155</v>
      </c>
      <c r="D88" s="2137"/>
      <c r="E88" s="2137"/>
      <c r="F88" s="2137"/>
      <c r="G88" s="2137"/>
      <c r="H88" s="2137"/>
      <c r="I88" s="2137"/>
      <c r="J88" s="2137"/>
      <c r="K88" s="2137"/>
      <c r="L88" s="2137"/>
      <c r="M88" s="2137"/>
    </row>
    <row r="89" spans="2:13" ht="9" customHeight="1">
      <c r="B89" s="576"/>
      <c r="C89" s="559"/>
      <c r="D89" s="559"/>
      <c r="E89" s="559"/>
      <c r="F89" s="559"/>
      <c r="G89" s="559"/>
      <c r="H89" s="559"/>
      <c r="I89" s="559"/>
      <c r="J89" s="559"/>
      <c r="K89" s="559"/>
      <c r="L89" s="559"/>
      <c r="M89" s="559"/>
    </row>
    <row r="90" spans="2:13" ht="23.4" hidden="1" customHeight="1" outlineLevel="1">
      <c r="B90" s="2206" t="s">
        <v>1224</v>
      </c>
      <c r="C90" s="2206"/>
      <c r="D90" s="2206"/>
      <c r="E90" s="2206"/>
      <c r="F90" s="2206"/>
      <c r="G90" s="2206"/>
      <c r="H90" s="2206"/>
      <c r="I90" s="2206"/>
      <c r="J90" s="2206"/>
      <c r="K90" s="2206"/>
      <c r="L90" s="2206"/>
      <c r="M90" s="2206"/>
    </row>
    <row r="91" spans="2:13" ht="30" hidden="1" customHeight="1" outlineLevel="1">
      <c r="B91" s="2137" t="str">
        <f>+"A non-refundable tender deposit of "&amp;'Master Data'!G21&amp;" is payable, on collection of the bid documents. The Bidders must deposit the the above amount into the Department's bank account. The Account details are:"</f>
        <v>A non-refundable tender deposit of Nil is payable, on collection of the bid documents. The Bidders must deposit the the above amount into the Department's bank account. The Account details are:</v>
      </c>
      <c r="C91" s="2137"/>
      <c r="D91" s="2137"/>
      <c r="E91" s="2137"/>
      <c r="F91" s="2137"/>
      <c r="G91" s="2137"/>
      <c r="H91" s="2137"/>
      <c r="I91" s="2137"/>
      <c r="J91" s="2137"/>
      <c r="K91" s="2137"/>
      <c r="L91" s="2137"/>
      <c r="M91" s="2137"/>
    </row>
    <row r="92" spans="2:13" ht="6" hidden="1" customHeight="1" outlineLevel="1">
      <c r="B92" s="576"/>
      <c r="C92" s="577"/>
      <c r="D92" s="577"/>
      <c r="E92" s="577"/>
      <c r="F92" s="577"/>
      <c r="G92" s="577"/>
      <c r="H92" s="577"/>
      <c r="I92" s="577"/>
      <c r="J92" s="577"/>
      <c r="K92" s="577"/>
      <c r="L92" s="577"/>
      <c r="M92" s="577"/>
    </row>
    <row r="93" spans="2:13" ht="12.6" hidden="1" customHeight="1" outlineLevel="1">
      <c r="B93" s="2207" t="s">
        <v>1133</v>
      </c>
      <c r="C93" s="2207"/>
      <c r="D93" s="2207"/>
      <c r="E93" s="2207"/>
      <c r="F93" s="2207" t="s">
        <v>1134</v>
      </c>
      <c r="G93" s="2207"/>
      <c r="H93" s="2207"/>
      <c r="I93" s="2207"/>
      <c r="J93" s="559"/>
      <c r="K93" s="559"/>
      <c r="L93" s="559"/>
      <c r="M93" s="559"/>
    </row>
    <row r="94" spans="2:13" ht="12.6" hidden="1" customHeight="1" outlineLevel="1">
      <c r="B94" s="2207" t="s">
        <v>1135</v>
      </c>
      <c r="C94" s="2207"/>
      <c r="D94" s="2207"/>
      <c r="E94" s="2207"/>
      <c r="F94" s="2207" t="s">
        <v>1136</v>
      </c>
      <c r="G94" s="2207"/>
      <c r="H94" s="2207"/>
      <c r="I94" s="2207"/>
      <c r="J94" s="559"/>
      <c r="K94" s="559"/>
      <c r="L94" s="559"/>
      <c r="M94" s="559"/>
    </row>
    <row r="95" spans="2:13" ht="12.6" hidden="1" customHeight="1" outlineLevel="1">
      <c r="B95" s="2207" t="s">
        <v>1137</v>
      </c>
      <c r="C95" s="2207"/>
      <c r="D95" s="2207"/>
      <c r="E95" s="2207"/>
      <c r="F95" s="2207">
        <v>4072485515</v>
      </c>
      <c r="G95" s="2207"/>
      <c r="H95" s="2207"/>
      <c r="I95" s="2207"/>
      <c r="J95" s="559"/>
      <c r="K95" s="559"/>
      <c r="L95" s="559"/>
      <c r="M95" s="559"/>
    </row>
    <row r="96" spans="2:13" ht="12.6" hidden="1" customHeight="1" outlineLevel="1">
      <c r="B96" s="2207" t="s">
        <v>1138</v>
      </c>
      <c r="C96" s="2207"/>
      <c r="D96" s="2207"/>
      <c r="E96" s="2207"/>
      <c r="F96" s="2207" t="s">
        <v>1139</v>
      </c>
      <c r="G96" s="2207"/>
      <c r="H96" s="2207"/>
      <c r="I96" s="2207"/>
      <c r="J96" s="559"/>
      <c r="K96" s="559"/>
      <c r="L96" s="559"/>
      <c r="M96" s="559"/>
    </row>
    <row r="97" spans="2:21" ht="12.6" hidden="1" customHeight="1" outlineLevel="1">
      <c r="B97" s="2207" t="s">
        <v>1140</v>
      </c>
      <c r="C97" s="2207"/>
      <c r="D97" s="2207"/>
      <c r="E97" s="2207"/>
      <c r="F97" s="2207" t="b">
        <f>+'Master Data'!D29</f>
        <v>0</v>
      </c>
      <c r="G97" s="2207"/>
      <c r="H97" s="2207"/>
      <c r="I97" s="2207"/>
      <c r="J97" s="559"/>
      <c r="K97" s="559"/>
      <c r="L97" s="559"/>
      <c r="M97" s="559"/>
    </row>
    <row r="98" spans="2:21" ht="12.6" hidden="1" customHeight="1" outlineLevel="1">
      <c r="B98" s="551"/>
      <c r="C98" s="551"/>
      <c r="D98" s="551"/>
      <c r="E98" s="551"/>
      <c r="F98" s="551"/>
      <c r="G98" s="551"/>
      <c r="H98" s="551"/>
      <c r="I98" s="551"/>
      <c r="J98" s="559"/>
      <c r="K98" s="559"/>
      <c r="L98" s="559"/>
      <c r="M98" s="559"/>
    </row>
    <row r="99" spans="2:21" ht="12.6" hidden="1" customHeight="1" outlineLevel="1">
      <c r="B99" s="2207" t="s">
        <v>1142</v>
      </c>
      <c r="C99" s="2207"/>
      <c r="D99" s="2207"/>
      <c r="E99" s="2207"/>
      <c r="F99" s="2207"/>
      <c r="G99" s="2207"/>
      <c r="H99" s="2207"/>
      <c r="I99" s="2207"/>
      <c r="J99" s="2207"/>
      <c r="K99" s="2207"/>
      <c r="L99" s="2207"/>
      <c r="M99" s="2207"/>
    </row>
    <row r="100" spans="2:21" ht="2.25" customHeight="1" collapsed="1">
      <c r="B100" s="576"/>
      <c r="C100" s="559"/>
      <c r="D100" s="559"/>
      <c r="E100" s="559"/>
      <c r="F100" s="559"/>
      <c r="G100" s="559"/>
      <c r="H100" s="559"/>
      <c r="I100" s="559"/>
      <c r="J100" s="559"/>
      <c r="K100" s="559"/>
      <c r="L100" s="559"/>
      <c r="M100" s="559"/>
    </row>
    <row r="101" spans="2:21" ht="20.399999999999999" customHeight="1">
      <c r="B101" s="2206" t="s">
        <v>733</v>
      </c>
      <c r="C101" s="2206"/>
      <c r="D101" s="2206"/>
      <c r="E101" s="2206"/>
      <c r="F101" s="2206"/>
      <c r="G101" s="2206"/>
      <c r="H101" s="2206"/>
      <c r="I101" s="2206"/>
      <c r="J101" s="2206"/>
      <c r="K101" s="2206"/>
      <c r="L101" s="2206"/>
      <c r="M101" s="2206"/>
      <c r="O101" s="2128" t="s">
        <v>517</v>
      </c>
      <c r="P101" s="2128"/>
      <c r="Q101" s="2128"/>
      <c r="R101" s="2128"/>
      <c r="S101" s="2128"/>
      <c r="T101" s="2128"/>
      <c r="U101" s="2128"/>
    </row>
    <row r="102" spans="2:21" ht="6" customHeight="1">
      <c r="B102" s="546"/>
      <c r="C102" s="541"/>
      <c r="D102" s="541"/>
      <c r="E102" s="541"/>
      <c r="F102" s="541"/>
      <c r="G102" s="541"/>
      <c r="H102" s="541"/>
      <c r="I102" s="541"/>
      <c r="J102" s="541"/>
      <c r="K102" s="541"/>
      <c r="L102" s="541"/>
      <c r="M102" s="541"/>
      <c r="O102" s="511"/>
      <c r="P102" s="511"/>
      <c r="Q102" s="511"/>
      <c r="R102" s="511"/>
      <c r="S102" s="511"/>
      <c r="T102" s="511"/>
      <c r="U102" s="511"/>
    </row>
    <row r="103" spans="2:21" ht="16.5" customHeight="1">
      <c r="B103" s="2229" t="s">
        <v>691</v>
      </c>
      <c r="C103" s="2229"/>
      <c r="D103" s="2229"/>
      <c r="E103" s="2229"/>
      <c r="F103" s="2229"/>
      <c r="G103" s="2229"/>
      <c r="H103" s="2229"/>
      <c r="I103" s="2229"/>
      <c r="J103" s="2229"/>
      <c r="K103" s="2229"/>
      <c r="L103" s="2229"/>
      <c r="M103" s="2229"/>
      <c r="O103" s="511"/>
      <c r="P103" s="511"/>
      <c r="Q103" s="511"/>
      <c r="R103" s="511"/>
      <c r="S103" s="511"/>
      <c r="T103" s="511"/>
      <c r="U103" s="511"/>
    </row>
    <row r="104" spans="2:21" ht="54.6" customHeight="1">
      <c r="B104" s="2136" t="str">
        <f>IF(+'Master Data'!E41=1,Datafordrops!G152,IF(+'Master Data'!E41=2,+Datafordrops!G153,IF(+'Master Data'!E41=3,+Datafordrops!G154,IF(+'Master Data'!E41=4,+Datafordrops!G155,IF(+'Master Data'!E41=5,+Datafordrops!G156,IF(+'Master Data'!E41=6,+Datafordrops!G157,IF(+'Master Data'!E41=7,+Datafordrops!G158,IF(+'Master Data'!E41=8,+Datafordrops!G159,IF(+'Master Data'!E41=9,+Datafordrops!G160,IF(+'Master Data'!E41=10,+Datafordrops!G161,IF(+'Master Data'!E41=11,+Datafordrops!G162,IF(+'Master Data'!E41=12,+Datafordrops!G163,IF(+'Master Data'!E41=13,+Datafordrops!G164,IF(+'Master Data'!E41=14,+Datafordrops!G165,IF(+'Master Data'!E41=15,+Datafordrops!G166,IF(+'Master Data'!E41=16,+Datafordrops!G167,IF(+'Master Data'!E41=17,+Datafordrops!G168,IF(+'Master Data'!E41=18,+Datafordrops!G169,IF(+'Master Data'!E41=19,+Datafordrops!G170,IF(+'Master Data'!E41=20,+Datafordrops!G171,IF(+'Master Data'!E41=21,+Datafordrops!G172," ")))))))))))))))))))))</f>
        <v>KZN Department of Public Works Cnr Shepstone &amp; Hyde Roads, Ladysmith at the time indicated on T1.1 Bid Notice and Invitation to Quote</v>
      </c>
      <c r="C104" s="2136"/>
      <c r="D104" s="2136"/>
      <c r="E104" s="2136"/>
      <c r="F104" s="2136"/>
      <c r="G104" s="2136"/>
      <c r="H104" s="2136"/>
      <c r="I104" s="2136"/>
      <c r="J104" s="2136"/>
      <c r="K104" s="2136"/>
      <c r="L104" s="2136"/>
      <c r="M104" s="2136"/>
    </row>
    <row r="105" spans="2:21" ht="17.25" customHeight="1">
      <c r="B105" s="2137" t="str">
        <f>+"Documents may be collected during working hours between "&amp;+'Master Data'!E42&amp;" and "&amp;+'Master Data'!F42&amp;"."</f>
        <v>Documents may be collected during working hours between 9h00 to 12h30 and 13h00 to 15h30.</v>
      </c>
      <c r="C105" s="2137"/>
      <c r="D105" s="2137"/>
      <c r="E105" s="2137"/>
      <c r="F105" s="2137"/>
      <c r="G105" s="2137"/>
      <c r="H105" s="2137"/>
      <c r="I105" s="2137"/>
      <c r="J105" s="2137"/>
      <c r="K105" s="2137"/>
      <c r="L105" s="2137"/>
      <c r="M105" s="2137"/>
    </row>
    <row r="106" spans="2:21" ht="7.5" customHeight="1">
      <c r="B106" s="541"/>
      <c r="C106" s="559"/>
      <c r="D106" s="559"/>
      <c r="E106" s="559"/>
      <c r="F106" s="559"/>
      <c r="G106" s="559"/>
      <c r="H106" s="559"/>
      <c r="I106" s="559"/>
      <c r="J106" s="559"/>
      <c r="K106" s="559"/>
      <c r="L106" s="559"/>
      <c r="M106" s="559"/>
    </row>
    <row r="107" spans="2:21" ht="15" customHeight="1">
      <c r="B107" s="2254" t="s">
        <v>310</v>
      </c>
      <c r="C107" s="2254"/>
      <c r="D107" s="2254"/>
      <c r="E107" s="2254"/>
      <c r="F107" s="2254"/>
      <c r="G107" s="2254"/>
      <c r="H107" s="2254"/>
      <c r="I107" s="2254"/>
      <c r="J107" s="2254"/>
      <c r="K107" s="2254"/>
      <c r="L107" s="2254"/>
      <c r="M107" s="2254"/>
    </row>
    <row r="108" spans="2:21" ht="6.75" customHeight="1">
      <c r="B108" s="578"/>
      <c r="C108" s="578"/>
      <c r="D108" s="578"/>
      <c r="E108" s="578"/>
      <c r="F108" s="578"/>
      <c r="G108" s="578"/>
      <c r="H108" s="578"/>
      <c r="I108" s="578"/>
      <c r="J108" s="578"/>
      <c r="K108" s="578"/>
      <c r="L108" s="578"/>
      <c r="M108" s="578"/>
    </row>
    <row r="109" spans="2:21" s="9" customFormat="1" ht="15" customHeight="1">
      <c r="B109" s="2137" t="str">
        <f>+"A "&amp;Datafordrops!C63&amp;" pre-Quotation briefing meeting with representatives will take place at:"</f>
        <v>A Compulsory pre-Quotation briefing meeting with representatives will take place at:</v>
      </c>
      <c r="C109" s="2137"/>
      <c r="D109" s="2137"/>
      <c r="E109" s="2137"/>
      <c r="F109" s="2137"/>
      <c r="G109" s="2137"/>
      <c r="H109" s="2137"/>
      <c r="I109" s="2137"/>
      <c r="J109" s="2137"/>
      <c r="K109" s="2137"/>
      <c r="L109" s="2137"/>
      <c r="M109" s="2137"/>
      <c r="N109" s="69"/>
    </row>
    <row r="110" spans="2:21" s="9" customFormat="1" ht="28.5" customHeight="1">
      <c r="B110" s="2138" t="str">
        <f>IF(+'Master Data'!E49=2,"to visit the site in their own time and avail themself of the site conditions. ",'Master Data'!E51)</f>
        <v>As per advertisment</v>
      </c>
      <c r="C110" s="2138"/>
      <c r="D110" s="2138"/>
      <c r="E110" s="2138"/>
      <c r="F110" s="2138"/>
      <c r="G110" s="2138"/>
      <c r="H110" s="2138"/>
      <c r="I110" s="2138"/>
      <c r="J110" s="2138"/>
      <c r="K110" s="2138"/>
      <c r="L110" s="2138"/>
      <c r="M110" s="2138"/>
    </row>
    <row r="111" spans="2:21" ht="17.25" customHeight="1">
      <c r="B111" s="541" t="s">
        <v>480</v>
      </c>
      <c r="C111" s="2155" t="str">
        <f>IF(+'Master Data'!E49=2,"Quotationer to visit site before Quotation closing date. ",+'Master Data'!E50)</f>
        <v>As per advertisment</v>
      </c>
      <c r="D111" s="2155"/>
      <c r="E111" s="2155"/>
      <c r="F111" s="2155"/>
      <c r="G111" s="2155"/>
      <c r="H111" s="2155"/>
      <c r="I111" s="2155"/>
      <c r="J111" s="2155"/>
      <c r="K111" s="2155"/>
      <c r="L111" s="2155"/>
      <c r="M111" s="579"/>
    </row>
    <row r="112" spans="2:21" ht="12" customHeight="1">
      <c r="B112" s="541"/>
      <c r="C112" s="576"/>
      <c r="D112" s="541"/>
      <c r="E112" s="580"/>
      <c r="F112" s="580"/>
      <c r="G112" s="580"/>
      <c r="H112" s="580"/>
      <c r="I112" s="580"/>
      <c r="J112" s="541"/>
      <c r="K112" s="581"/>
      <c r="L112" s="581"/>
      <c r="M112" s="581"/>
    </row>
    <row r="113" spans="2:15" ht="12" customHeight="1">
      <c r="B113" s="541"/>
      <c r="C113" s="576"/>
      <c r="D113" s="541"/>
      <c r="E113" s="580"/>
      <c r="F113" s="580"/>
      <c r="G113" s="580"/>
      <c r="H113" s="580"/>
      <c r="I113" s="580"/>
      <c r="J113" s="541"/>
      <c r="K113" s="581"/>
      <c r="L113" s="581"/>
      <c r="M113" s="581"/>
    </row>
    <row r="114" spans="2:15" ht="15.6">
      <c r="B114" s="2072" t="s">
        <v>734</v>
      </c>
      <c r="C114" s="2072"/>
      <c r="D114" s="2072"/>
      <c r="E114" s="2072"/>
      <c r="F114" s="2072"/>
      <c r="G114" s="2072"/>
      <c r="H114" s="2072"/>
      <c r="I114" s="2072"/>
      <c r="J114" s="2072"/>
      <c r="K114" s="2072"/>
      <c r="L114" s="2072"/>
      <c r="M114" s="2072"/>
    </row>
    <row r="115" spans="2:15" ht="7.5" customHeight="1">
      <c r="B115" s="582"/>
      <c r="C115" s="541"/>
      <c r="D115" s="541"/>
      <c r="E115" s="541"/>
      <c r="F115" s="541"/>
      <c r="G115" s="541"/>
      <c r="H115" s="541"/>
      <c r="I115" s="541"/>
      <c r="J115" s="541"/>
      <c r="K115" s="541"/>
      <c r="L115" s="541"/>
      <c r="M115" s="541"/>
    </row>
    <row r="116" spans="2:15" ht="27.75" customHeight="1">
      <c r="B116" s="2144" t="s">
        <v>322</v>
      </c>
      <c r="C116" s="2144"/>
      <c r="D116" s="2144"/>
      <c r="E116" s="2154" t="str">
        <f>+'Master Data'!E208</f>
        <v>Sipho Dlamini</v>
      </c>
      <c r="F116" s="2154"/>
      <c r="G116" s="2154"/>
      <c r="H116" s="2154"/>
      <c r="I116" s="2139" t="s">
        <v>207</v>
      </c>
      <c r="J116" s="2140"/>
      <c r="K116" s="2141" t="str">
        <f>+'Master Data'!E213</f>
        <v>036 638 2900</v>
      </c>
      <c r="L116" s="2142"/>
      <c r="M116" s="2143"/>
    </row>
    <row r="117" spans="2:15" ht="18" customHeight="1">
      <c r="B117" s="2144" t="s">
        <v>208</v>
      </c>
      <c r="C117" s="2144"/>
      <c r="D117" s="2144"/>
      <c r="E117" s="2141" t="str">
        <f>+'Master Data'!E214</f>
        <v>0835566777</v>
      </c>
      <c r="F117" s="2233"/>
      <c r="G117" s="2233"/>
      <c r="H117" s="583"/>
      <c r="I117" s="2139" t="s">
        <v>209</v>
      </c>
      <c r="J117" s="2156"/>
      <c r="K117" s="2153" t="str">
        <f>+'Master Data'!E215</f>
        <v>036 638 2904</v>
      </c>
      <c r="L117" s="2154"/>
      <c r="M117" s="2154"/>
    </row>
    <row r="118" spans="2:15" ht="18.75" customHeight="1">
      <c r="B118" s="2144" t="s">
        <v>210</v>
      </c>
      <c r="C118" s="2144"/>
      <c r="D118" s="2144"/>
      <c r="E118" s="2141" t="str">
        <f>+'Master Data'!E216</f>
        <v>sipho.dlamini@pwd.gov.za</v>
      </c>
      <c r="F118" s="2233"/>
      <c r="G118" s="2233"/>
      <c r="H118" s="2233"/>
      <c r="I118" s="2233"/>
      <c r="J118" s="2233"/>
      <c r="K118" s="2233"/>
      <c r="L118" s="2233"/>
      <c r="M118" s="2234"/>
    </row>
    <row r="119" spans="2:15" ht="17.25" customHeight="1">
      <c r="B119" s="550"/>
      <c r="C119" s="541"/>
      <c r="D119" s="541"/>
      <c r="E119" s="541"/>
      <c r="F119" s="541"/>
      <c r="G119" s="541"/>
      <c r="H119" s="541"/>
      <c r="I119" s="541"/>
      <c r="J119" s="541"/>
      <c r="K119" s="541"/>
      <c r="L119" s="541"/>
      <c r="M119" s="541"/>
    </row>
    <row r="120" spans="2:15" ht="17.25" customHeight="1">
      <c r="B120" s="2072" t="s">
        <v>311</v>
      </c>
      <c r="C120" s="2072"/>
      <c r="D120" s="2072"/>
      <c r="E120" s="2072"/>
      <c r="F120" s="2072"/>
      <c r="G120" s="2072"/>
      <c r="H120" s="2072"/>
      <c r="I120" s="2072"/>
      <c r="J120" s="2072"/>
      <c r="K120" s="2072"/>
      <c r="L120" s="2072"/>
      <c r="M120" s="2072"/>
    </row>
    <row r="121" spans="2:15" ht="12" customHeight="1">
      <c r="B121" s="582"/>
      <c r="C121" s="541"/>
      <c r="D121" s="541"/>
      <c r="E121" s="541"/>
      <c r="F121" s="541"/>
      <c r="G121" s="541"/>
      <c r="H121" s="541"/>
      <c r="I121" s="541"/>
      <c r="J121" s="541"/>
      <c r="K121" s="541"/>
      <c r="L121" s="541"/>
      <c r="M121" s="541"/>
    </row>
    <row r="122" spans="2:15" ht="27" customHeight="1">
      <c r="B122" s="2144" t="s">
        <v>322</v>
      </c>
      <c r="C122" s="2144"/>
      <c r="D122" s="2144"/>
      <c r="E122" s="2154" t="str">
        <f>+'Master Data'!E208</f>
        <v>Sipho Dlamini</v>
      </c>
      <c r="F122" s="2154"/>
      <c r="G122" s="2154"/>
      <c r="H122" s="2154"/>
      <c r="I122" s="2139" t="s">
        <v>207</v>
      </c>
      <c r="J122" s="2140"/>
      <c r="K122" s="2141" t="str">
        <f>+'Master Data'!E213</f>
        <v>036 638 2900</v>
      </c>
      <c r="L122" s="2142"/>
      <c r="M122" s="2143"/>
    </row>
    <row r="123" spans="2:15" ht="17.25" customHeight="1">
      <c r="B123" s="2144" t="s">
        <v>208</v>
      </c>
      <c r="C123" s="2144"/>
      <c r="D123" s="2144"/>
      <c r="E123" s="2141" t="str">
        <f>+'Master Data'!E214</f>
        <v>0835566777</v>
      </c>
      <c r="F123" s="2142"/>
      <c r="G123" s="2142"/>
      <c r="H123" s="583"/>
      <c r="I123" s="2139" t="s">
        <v>209</v>
      </c>
      <c r="J123" s="2156"/>
      <c r="K123" s="2153" t="str">
        <f>+'Master Data'!E215</f>
        <v>036 638 2904</v>
      </c>
      <c r="L123" s="2154"/>
      <c r="M123" s="2154"/>
    </row>
    <row r="124" spans="2:15" ht="17.25" customHeight="1">
      <c r="B124" s="2144" t="s">
        <v>210</v>
      </c>
      <c r="C124" s="2144"/>
      <c r="D124" s="2144"/>
      <c r="E124" s="2141" t="str">
        <f>+'Master Data'!E216</f>
        <v>sipho.dlamini@pwd.gov.za</v>
      </c>
      <c r="F124" s="2142"/>
      <c r="G124" s="2142"/>
      <c r="H124" s="2142"/>
      <c r="I124" s="2142"/>
      <c r="J124" s="2142"/>
      <c r="K124" s="2142"/>
      <c r="L124" s="2142"/>
      <c r="M124" s="2143"/>
    </row>
    <row r="125" spans="2:15" ht="17.25" customHeight="1">
      <c r="B125" s="550"/>
      <c r="C125" s="541"/>
      <c r="D125" s="541"/>
      <c r="E125" s="541"/>
      <c r="F125" s="541"/>
      <c r="G125" s="541"/>
      <c r="H125" s="541"/>
      <c r="I125" s="541"/>
      <c r="J125" s="541"/>
      <c r="K125" s="541"/>
      <c r="L125" s="541"/>
      <c r="M125" s="541"/>
    </row>
    <row r="126" spans="2:15" ht="17.25" customHeight="1">
      <c r="B126" s="2072" t="s">
        <v>312</v>
      </c>
      <c r="C126" s="2072"/>
      <c r="D126" s="2072"/>
      <c r="E126" s="2072"/>
      <c r="F126" s="2072"/>
      <c r="G126" s="2072"/>
      <c r="H126" s="2072"/>
      <c r="I126" s="2072"/>
      <c r="J126" s="2072"/>
      <c r="K126" s="2072"/>
      <c r="L126" s="2072"/>
      <c r="M126" s="2072"/>
    </row>
    <row r="127" spans="2:15" ht="17.25" customHeight="1">
      <c r="B127" s="2232"/>
      <c r="C127" s="2232"/>
      <c r="D127" s="2232"/>
      <c r="E127" s="2232"/>
      <c r="F127" s="2232"/>
      <c r="G127" s="2232"/>
      <c r="H127" s="2232"/>
      <c r="I127" s="2232"/>
      <c r="J127" s="2232"/>
      <c r="K127" s="2232"/>
      <c r="L127" s="2232"/>
      <c r="M127" s="2232"/>
    </row>
    <row r="128" spans="2:15" ht="17.25" customHeight="1">
      <c r="B128" s="2144" t="s">
        <v>679</v>
      </c>
      <c r="C128" s="2144"/>
      <c r="D128" s="2144"/>
      <c r="E128" s="2145" t="str">
        <f>+'Master Data'!E252</f>
        <v>Elias Dlamini</v>
      </c>
      <c r="F128" s="2146"/>
      <c r="G128" s="2146"/>
      <c r="H128" s="2147"/>
      <c r="I128" s="2139" t="s">
        <v>207</v>
      </c>
      <c r="J128" s="2140"/>
      <c r="K128" s="2243" t="str">
        <f>+'Master Data'!E256</f>
        <v>036 638 2900</v>
      </c>
      <c r="L128" s="2244"/>
      <c r="M128" s="2244"/>
      <c r="O128" s="2230" t="s">
        <v>517</v>
      </c>
    </row>
    <row r="129" spans="2:31" ht="17.25" customHeight="1">
      <c r="B129" s="2144" t="s">
        <v>208</v>
      </c>
      <c r="C129" s="2144"/>
      <c r="D129" s="2144"/>
      <c r="E129" s="2148" t="str">
        <f>+'Master Data'!E258</f>
        <v>0821122333</v>
      </c>
      <c r="F129" s="2146"/>
      <c r="G129" s="2146"/>
      <c r="H129" s="2147"/>
      <c r="I129" s="2149" t="s">
        <v>209</v>
      </c>
      <c r="J129" s="2150"/>
      <c r="K129" s="2151" t="str">
        <f>+'Master Data'!E257</f>
        <v>036 638 2904</v>
      </c>
      <c r="L129" s="2152"/>
      <c r="M129" s="2152"/>
      <c r="O129" s="2231"/>
    </row>
    <row r="130" spans="2:31" ht="17.25" customHeight="1">
      <c r="B130" s="2144" t="s">
        <v>210</v>
      </c>
      <c r="C130" s="2144"/>
      <c r="D130" s="2144"/>
      <c r="E130" s="2148" t="str">
        <f>+'Master Data'!E259</f>
        <v>e.dlamini@kzn.gov.za</v>
      </c>
      <c r="F130" s="2146"/>
      <c r="G130" s="2146"/>
      <c r="H130" s="2146"/>
      <c r="I130" s="2146"/>
      <c r="J130" s="2146"/>
      <c r="K130" s="2146"/>
      <c r="L130" s="2146"/>
      <c r="M130" s="2147"/>
      <c r="O130" s="2231"/>
    </row>
    <row r="131" spans="2:31" ht="17.25" customHeight="1">
      <c r="B131" s="550"/>
      <c r="C131" s="541"/>
      <c r="D131" s="541"/>
      <c r="E131" s="2255"/>
      <c r="F131" s="2255"/>
      <c r="G131" s="2255"/>
      <c r="H131" s="2255"/>
      <c r="I131" s="2255"/>
      <c r="J131" s="2255"/>
      <c r="K131" s="2255"/>
      <c r="L131" s="2255"/>
      <c r="M131" s="2255"/>
    </row>
    <row r="132" spans="2:31" ht="15.6">
      <c r="B132" s="2072" t="s">
        <v>735</v>
      </c>
      <c r="C132" s="2072"/>
      <c r="D132" s="2072"/>
      <c r="E132" s="2072"/>
      <c r="F132" s="2072"/>
      <c r="G132" s="2072"/>
      <c r="H132" s="2072"/>
      <c r="I132" s="2072"/>
      <c r="J132" s="2072"/>
      <c r="K132" s="2072"/>
      <c r="L132" s="2072"/>
      <c r="M132" s="2072"/>
    </row>
    <row r="133" spans="2:31" ht="7.5" customHeight="1">
      <c r="B133" s="524"/>
      <c r="C133" s="541"/>
      <c r="D133" s="541"/>
      <c r="E133" s="541"/>
      <c r="F133" s="541"/>
      <c r="G133" s="541"/>
      <c r="H133" s="541"/>
      <c r="I133" s="541"/>
      <c r="J133" s="541"/>
      <c r="K133" s="541"/>
      <c r="L133" s="541"/>
      <c r="M133" s="541"/>
    </row>
    <row r="134" spans="2:31">
      <c r="B134" s="2166" t="s">
        <v>4142</v>
      </c>
      <c r="C134" s="2166"/>
      <c r="D134" s="2166"/>
      <c r="E134" s="2166"/>
      <c r="F134" s="2166"/>
      <c r="G134" s="2166"/>
      <c r="H134" s="2166"/>
      <c r="I134" s="2166"/>
      <c r="J134" s="2166"/>
      <c r="K134" s="2166"/>
      <c r="L134" s="2166"/>
      <c r="M134" s="2166"/>
    </row>
    <row r="135" spans="2:31" ht="7.5" customHeight="1">
      <c r="B135" s="584"/>
      <c r="C135" s="541"/>
      <c r="D135" s="541"/>
      <c r="E135" s="541"/>
      <c r="F135" s="541"/>
      <c r="G135" s="541"/>
      <c r="H135" s="541"/>
      <c r="I135" s="541"/>
      <c r="J135" s="541"/>
      <c r="K135" s="541"/>
      <c r="L135" s="541"/>
      <c r="M135" s="541"/>
    </row>
    <row r="136" spans="2:31" ht="27" customHeight="1">
      <c r="B136" s="2207" t="s">
        <v>1263</v>
      </c>
      <c r="C136" s="2207"/>
      <c r="D136" s="2207"/>
      <c r="E136" s="2207"/>
      <c r="F136" s="2207"/>
      <c r="G136" s="2207"/>
      <c r="H136" s="2207"/>
      <c r="I136" s="2207"/>
      <c r="J136" s="2207"/>
      <c r="K136" s="2207"/>
      <c r="L136" s="2207"/>
      <c r="M136" s="2207"/>
    </row>
    <row r="137" spans="2:31" ht="16.5" customHeight="1">
      <c r="B137" s="584"/>
      <c r="C137" s="541"/>
      <c r="D137" s="541"/>
      <c r="E137" s="541"/>
      <c r="F137" s="541"/>
      <c r="G137" s="541"/>
      <c r="H137" s="541"/>
      <c r="I137" s="541"/>
      <c r="J137" s="541"/>
      <c r="K137" s="541"/>
      <c r="L137" s="541"/>
      <c r="M137" s="541"/>
    </row>
    <row r="138" spans="2:31">
      <c r="B138" s="2166" t="s">
        <v>2853</v>
      </c>
      <c r="C138" s="2166"/>
      <c r="D138" s="2166"/>
      <c r="E138" s="2166"/>
      <c r="F138" s="2166"/>
      <c r="G138" s="2166"/>
      <c r="H138" s="2166"/>
      <c r="I138" s="2166"/>
      <c r="J138" s="2166"/>
      <c r="K138" s="2166"/>
      <c r="L138" s="2166"/>
      <c r="M138" s="2166"/>
    </row>
    <row r="139" spans="2:31" ht="13.8" thickBot="1">
      <c r="B139" s="547"/>
      <c r="C139" s="547"/>
      <c r="D139" s="547"/>
      <c r="E139" s="547"/>
      <c r="F139" s="547"/>
      <c r="G139" s="547"/>
      <c r="H139" s="547"/>
      <c r="I139" s="547"/>
      <c r="J139" s="547"/>
      <c r="K139" s="547"/>
      <c r="L139" s="547"/>
      <c r="M139" s="547"/>
    </row>
    <row r="140" spans="2:31" ht="27.75" customHeight="1" thickTop="1">
      <c r="B140" s="2266" t="s">
        <v>1143</v>
      </c>
      <c r="C140" s="2267"/>
      <c r="D140" s="2267"/>
      <c r="E140" s="2267"/>
      <c r="F140" s="2268"/>
      <c r="G140" s="2259"/>
      <c r="H140" s="2259"/>
      <c r="I140" s="2260" t="s">
        <v>692</v>
      </c>
      <c r="J140" s="2261"/>
      <c r="K140" s="2261"/>
      <c r="L140" s="2261"/>
      <c r="M140" s="2262"/>
    </row>
    <row r="141" spans="2:31" ht="15.75" customHeight="1">
      <c r="B141" s="2269"/>
      <c r="C141" s="2270"/>
      <c r="D141" s="2270"/>
      <c r="E141" s="2270"/>
      <c r="F141" s="2271"/>
      <c r="G141" s="2259"/>
      <c r="H141" s="2259"/>
      <c r="I141" s="1675"/>
      <c r="J141" s="1676"/>
      <c r="K141" s="1676"/>
      <c r="L141" s="1676"/>
      <c r="M141" s="1677"/>
    </row>
    <row r="142" spans="2:31" ht="12.75" customHeight="1">
      <c r="B142" s="2269"/>
      <c r="C142" s="2270"/>
      <c r="D142" s="2270"/>
      <c r="E142" s="2270"/>
      <c r="F142" s="2271"/>
      <c r="G142" s="2259"/>
      <c r="H142" s="2259"/>
      <c r="I142" s="2256" t="str">
        <f>+'Master Data'!E225</f>
        <v>Cnr Shepstone &amp; Hyde Roads, Ladysmith</v>
      </c>
      <c r="J142" s="2257"/>
      <c r="K142" s="2257"/>
      <c r="L142" s="2257"/>
      <c r="M142" s="2258"/>
      <c r="P142" s="2135" t="s">
        <v>517</v>
      </c>
      <c r="Q142" s="2135"/>
      <c r="R142" s="2135"/>
      <c r="S142" s="2135"/>
      <c r="T142" s="2135"/>
      <c r="U142" s="2135"/>
      <c r="V142" s="2135"/>
      <c r="W142" s="2135"/>
      <c r="X142" s="2135"/>
      <c r="Y142" s="2135"/>
      <c r="Z142" s="2135"/>
      <c r="AA142" s="2135"/>
      <c r="AB142" s="2135"/>
      <c r="AC142" s="2135"/>
      <c r="AD142" s="2135"/>
      <c r="AE142" s="2135"/>
    </row>
    <row r="143" spans="2:31" ht="4.95" customHeight="1">
      <c r="B143" s="2269"/>
      <c r="C143" s="2270"/>
      <c r="D143" s="2270"/>
      <c r="E143" s="2270"/>
      <c r="F143" s="2271"/>
      <c r="G143" s="2259"/>
      <c r="H143" s="2259"/>
      <c r="I143" s="1678"/>
      <c r="J143" s="1679"/>
      <c r="K143" s="1679"/>
      <c r="L143" s="1679"/>
      <c r="M143" s="1680"/>
      <c r="P143" s="2135"/>
      <c r="Q143" s="2135"/>
      <c r="R143" s="2135"/>
      <c r="S143" s="2135"/>
      <c r="T143" s="2135"/>
      <c r="U143" s="2135"/>
      <c r="V143" s="2135"/>
      <c r="W143" s="2135"/>
      <c r="X143" s="2135"/>
      <c r="Y143" s="2135"/>
      <c r="Z143" s="2135"/>
      <c r="AA143" s="2135"/>
      <c r="AB143" s="2135"/>
      <c r="AC143" s="2135"/>
      <c r="AD143" s="2135"/>
      <c r="AE143" s="2135"/>
    </row>
    <row r="144" spans="2:31" ht="12.75" customHeight="1">
      <c r="B144" s="2269"/>
      <c r="C144" s="2270"/>
      <c r="D144" s="2270"/>
      <c r="E144" s="2270"/>
      <c r="F144" s="2271"/>
      <c r="G144" s="2259"/>
      <c r="H144" s="2259"/>
      <c r="I144" s="2132" t="str">
        <f>+'Master Data'!E220</f>
        <v>uThukela District Office</v>
      </c>
      <c r="J144" s="2133"/>
      <c r="K144" s="2133"/>
      <c r="L144" s="2133"/>
      <c r="M144" s="2134"/>
      <c r="P144" s="2135"/>
      <c r="Q144" s="2135"/>
      <c r="R144" s="2135"/>
      <c r="S144" s="2135"/>
      <c r="T144" s="2135"/>
      <c r="U144" s="2135"/>
      <c r="V144" s="2135"/>
      <c r="W144" s="2135"/>
      <c r="X144" s="2135"/>
      <c r="Y144" s="2135"/>
      <c r="Z144" s="2135"/>
      <c r="AA144" s="2135"/>
      <c r="AB144" s="2135"/>
      <c r="AC144" s="2135"/>
      <c r="AD144" s="2135"/>
      <c r="AE144" s="2135"/>
    </row>
    <row r="145" spans="2:31" ht="4.95" customHeight="1">
      <c r="B145" s="2269"/>
      <c r="C145" s="2270"/>
      <c r="D145" s="2270"/>
      <c r="E145" s="2270"/>
      <c r="F145" s="2271"/>
      <c r="G145" s="2259"/>
      <c r="H145" s="2259"/>
      <c r="I145" s="1681"/>
      <c r="J145" s="1679"/>
      <c r="K145" s="1679"/>
      <c r="L145" s="1679"/>
      <c r="M145" s="1680"/>
      <c r="P145" s="2135"/>
      <c r="Q145" s="2135"/>
      <c r="R145" s="2135"/>
      <c r="S145" s="2135"/>
      <c r="T145" s="2135"/>
      <c r="U145" s="2135"/>
      <c r="V145" s="2135"/>
      <c r="W145" s="2135"/>
      <c r="X145" s="2135"/>
      <c r="Y145" s="2135"/>
      <c r="Z145" s="2135"/>
      <c r="AA145" s="2135"/>
      <c r="AB145" s="2135"/>
      <c r="AC145" s="2135"/>
      <c r="AD145" s="2135"/>
      <c r="AE145" s="2135"/>
    </row>
    <row r="146" spans="2:31" ht="12.75" customHeight="1">
      <c r="B146" s="2269"/>
      <c r="C146" s="2270"/>
      <c r="D146" s="2270"/>
      <c r="E146" s="2270"/>
      <c r="F146" s="2271"/>
      <c r="G146" s="2259"/>
      <c r="H146" s="2259"/>
      <c r="I146" s="2263" t="str">
        <f>+'Master Data'!E43</f>
        <v>KZN Department of Public Works Cnr Shepstone &amp; Hyde Roads, Ladysmith at the time indicated on T1.1 Bid Notice and Invitation to Quote</v>
      </c>
      <c r="J146" s="2264"/>
      <c r="K146" s="2264"/>
      <c r="L146" s="2264"/>
      <c r="M146" s="2265"/>
      <c r="P146" s="2135"/>
      <c r="Q146" s="2135"/>
      <c r="R146" s="2135"/>
      <c r="S146" s="2135"/>
      <c r="T146" s="2135"/>
      <c r="U146" s="2135"/>
      <c r="V146" s="2135"/>
      <c r="W146" s="2135"/>
      <c r="X146" s="2135"/>
      <c r="Y146" s="2135"/>
      <c r="Z146" s="2135"/>
      <c r="AA146" s="2135"/>
      <c r="AB146" s="2135"/>
      <c r="AC146" s="2135"/>
      <c r="AD146" s="2135"/>
      <c r="AE146" s="2135"/>
    </row>
    <row r="147" spans="2:31" ht="4.95" customHeight="1">
      <c r="B147" s="2269"/>
      <c r="C147" s="2270"/>
      <c r="D147" s="2270"/>
      <c r="E147" s="2270"/>
      <c r="F147" s="2271"/>
      <c r="G147" s="2259"/>
      <c r="H147" s="2259"/>
      <c r="I147" s="2263"/>
      <c r="J147" s="2264"/>
      <c r="K147" s="2264"/>
      <c r="L147" s="2264"/>
      <c r="M147" s="2265"/>
      <c r="P147" s="2135"/>
      <c r="Q147" s="2135"/>
      <c r="R147" s="2135"/>
      <c r="S147" s="2135"/>
      <c r="T147" s="2135"/>
      <c r="U147" s="2135"/>
      <c r="V147" s="2135"/>
      <c r="W147" s="2135"/>
      <c r="X147" s="2135"/>
      <c r="Y147" s="2135"/>
      <c r="Z147" s="2135"/>
      <c r="AA147" s="2135"/>
      <c r="AB147" s="2135"/>
      <c r="AC147" s="2135"/>
      <c r="AD147" s="2135"/>
      <c r="AE147" s="2135"/>
    </row>
    <row r="148" spans="2:31" ht="25.5" customHeight="1">
      <c r="B148" s="2269"/>
      <c r="C148" s="2270"/>
      <c r="D148" s="2270"/>
      <c r="E148" s="2270"/>
      <c r="F148" s="2271"/>
      <c r="G148" s="2259"/>
      <c r="H148" s="2259"/>
      <c r="I148" s="2263"/>
      <c r="J148" s="2264"/>
      <c r="K148" s="2264"/>
      <c r="L148" s="2264"/>
      <c r="M148" s="2265"/>
      <c r="P148" s="2135"/>
      <c r="Q148" s="2135"/>
      <c r="R148" s="2135"/>
      <c r="S148" s="2135"/>
      <c r="T148" s="2135"/>
      <c r="U148" s="2135"/>
      <c r="V148" s="2135"/>
      <c r="W148" s="2135"/>
      <c r="X148" s="2135"/>
      <c r="Y148" s="2135"/>
      <c r="Z148" s="2135"/>
      <c r="AA148" s="2135"/>
      <c r="AB148" s="2135"/>
      <c r="AC148" s="2135"/>
      <c r="AD148" s="2135"/>
      <c r="AE148" s="2135"/>
    </row>
    <row r="149" spans="2:31" ht="4.95" customHeight="1">
      <c r="B149" s="2269"/>
      <c r="C149" s="2270"/>
      <c r="D149" s="2270"/>
      <c r="E149" s="2270"/>
      <c r="F149" s="2271"/>
      <c r="G149" s="2259"/>
      <c r="H149" s="2259"/>
      <c r="I149" s="2263"/>
      <c r="J149" s="2264"/>
      <c r="K149" s="2264"/>
      <c r="L149" s="2264"/>
      <c r="M149" s="2265"/>
      <c r="P149" s="510"/>
      <c r="Q149" s="510"/>
      <c r="R149" s="510"/>
      <c r="S149" s="510"/>
      <c r="T149" s="510"/>
      <c r="U149" s="510"/>
      <c r="V149" s="510"/>
      <c r="W149" s="510"/>
      <c r="X149" s="510"/>
      <c r="Y149" s="510"/>
      <c r="Z149" s="510"/>
      <c r="AA149" s="510"/>
      <c r="AB149" s="510"/>
      <c r="AC149" s="510"/>
      <c r="AD149" s="510"/>
      <c r="AE149" s="510"/>
    </row>
    <row r="150" spans="2:31" ht="13.2" customHeight="1">
      <c r="B150" s="2269"/>
      <c r="C150" s="2270"/>
      <c r="D150" s="2270"/>
      <c r="E150" s="2270"/>
      <c r="F150" s="2271"/>
      <c r="G150" s="2259"/>
      <c r="H150" s="2259"/>
      <c r="I150" s="2263"/>
      <c r="J150" s="2264"/>
      <c r="K150" s="2264"/>
      <c r="L150" s="2264"/>
      <c r="M150" s="2265"/>
    </row>
    <row r="151" spans="2:31" ht="4.95" customHeight="1">
      <c r="B151" s="2269"/>
      <c r="C151" s="2270"/>
      <c r="D151" s="2270"/>
      <c r="E151" s="2270"/>
      <c r="F151" s="2271"/>
      <c r="G151" s="2259"/>
      <c r="H151" s="2259"/>
      <c r="I151" s="2263"/>
      <c r="J151" s="2264"/>
      <c r="K151" s="2264"/>
      <c r="L151" s="2264"/>
      <c r="M151" s="2265"/>
    </row>
    <row r="152" spans="2:31" ht="28.5" customHeight="1">
      <c r="B152" s="2269"/>
      <c r="C152" s="2270"/>
      <c r="D152" s="2270"/>
      <c r="E152" s="2270"/>
      <c r="F152" s="2271"/>
      <c r="G152" s="2259"/>
      <c r="H152" s="2259"/>
      <c r="I152" s="1681">
        <f>+'Master Data'!E222</f>
        <v>3370</v>
      </c>
      <c r="J152" s="1682"/>
      <c r="K152" s="1682"/>
      <c r="L152" s="1682"/>
      <c r="M152" s="1683"/>
      <c r="Q152" s="509"/>
      <c r="R152" s="509"/>
      <c r="S152" s="509"/>
      <c r="T152" s="509"/>
      <c r="U152" s="509"/>
      <c r="V152" s="509"/>
      <c r="W152" s="509"/>
      <c r="X152" s="509"/>
      <c r="Y152" s="509"/>
      <c r="Z152" s="509"/>
      <c r="AA152" s="509"/>
      <c r="AB152" s="509"/>
      <c r="AC152" s="509"/>
      <c r="AD152" s="509"/>
      <c r="AE152" s="509"/>
    </row>
    <row r="153" spans="2:31" ht="16.2" customHeight="1" thickBot="1">
      <c r="B153" s="2272"/>
      <c r="C153" s="2273"/>
      <c r="D153" s="2273"/>
      <c r="E153" s="2273"/>
      <c r="F153" s="2274"/>
      <c r="G153" s="2259"/>
      <c r="H153" s="2259"/>
      <c r="I153" s="1684"/>
      <c r="J153" s="1685"/>
      <c r="K153" s="1685"/>
      <c r="L153" s="1685"/>
      <c r="M153" s="1686"/>
      <c r="P153" s="509"/>
      <c r="Q153" s="509"/>
      <c r="R153" s="509"/>
      <c r="S153" s="509"/>
      <c r="T153" s="509"/>
      <c r="U153" s="509"/>
      <c r="V153" s="509"/>
      <c r="W153" s="509"/>
      <c r="X153" s="509"/>
      <c r="Y153" s="509"/>
      <c r="Z153" s="509"/>
      <c r="AA153" s="509"/>
      <c r="AB153" s="509"/>
      <c r="AC153" s="509"/>
      <c r="AD153" s="509"/>
      <c r="AE153" s="509"/>
    </row>
    <row r="154" spans="2:31" ht="16.2" customHeight="1" thickTop="1">
      <c r="B154" s="551"/>
      <c r="C154" s="551"/>
      <c r="D154" s="585"/>
      <c r="E154" s="585"/>
      <c r="F154" s="585"/>
      <c r="G154" s="2259"/>
      <c r="H154" s="2259"/>
      <c r="I154" s="586"/>
      <c r="J154" s="551"/>
      <c r="K154" s="551"/>
      <c r="L154" s="551"/>
      <c r="M154" s="551"/>
      <c r="P154" s="509"/>
      <c r="Q154" s="509"/>
      <c r="R154" s="509"/>
      <c r="S154" s="509"/>
      <c r="T154" s="509"/>
      <c r="U154" s="509"/>
      <c r="V154" s="509"/>
      <c r="W154" s="509"/>
      <c r="X154" s="509"/>
      <c r="Y154" s="509"/>
      <c r="Z154" s="509"/>
      <c r="AA154" s="509"/>
      <c r="AB154" s="509"/>
      <c r="AC154" s="509"/>
      <c r="AD154" s="509"/>
      <c r="AE154" s="509"/>
    </row>
    <row r="155" spans="2:31" ht="15.6">
      <c r="B155" s="541"/>
      <c r="C155" s="541"/>
      <c r="D155" s="541"/>
      <c r="E155" s="541"/>
      <c r="F155" s="541"/>
      <c r="G155" s="2259"/>
      <c r="H155" s="2259"/>
      <c r="I155" s="587"/>
      <c r="J155" s="587"/>
      <c r="K155" s="587"/>
      <c r="L155" s="587"/>
      <c r="M155" s="587"/>
      <c r="P155" s="509"/>
      <c r="Q155" s="509"/>
      <c r="R155" s="509"/>
      <c r="S155" s="509"/>
      <c r="T155" s="509"/>
      <c r="U155" s="509"/>
      <c r="V155" s="509"/>
      <c r="W155" s="509"/>
      <c r="X155" s="509"/>
      <c r="Y155" s="509"/>
      <c r="Z155" s="509"/>
      <c r="AA155" s="509"/>
      <c r="AB155" s="509"/>
      <c r="AC155" s="509"/>
      <c r="AD155" s="509"/>
      <c r="AE155" s="509"/>
    </row>
    <row r="156" spans="2:31">
      <c r="P156" s="509"/>
      <c r="Q156" s="509"/>
      <c r="R156" s="509"/>
      <c r="S156" s="509"/>
      <c r="T156" s="509"/>
      <c r="U156" s="509"/>
      <c r="V156" s="509"/>
      <c r="W156" s="509"/>
      <c r="X156" s="509"/>
      <c r="Y156" s="509"/>
      <c r="Z156" s="509"/>
      <c r="AA156" s="509"/>
      <c r="AB156" s="509"/>
      <c r="AC156" s="509"/>
      <c r="AD156" s="509"/>
      <c r="AE156" s="509"/>
    </row>
    <row r="157" spans="2:31">
      <c r="I157" s="2130"/>
      <c r="J157" s="2130"/>
      <c r="K157" s="2130"/>
      <c r="L157" s="2130"/>
      <c r="M157" s="2130"/>
    </row>
    <row r="159" spans="2:31">
      <c r="I159" s="2129" t="s">
        <v>517</v>
      </c>
      <c r="J159" s="2130"/>
      <c r="K159" s="2130"/>
      <c r="L159" s="2130"/>
      <c r="M159" s="2130"/>
    </row>
    <row r="160" spans="2:31" ht="18.600000000000001" customHeight="1">
      <c r="B160" s="2122"/>
      <c r="C160" s="2122"/>
      <c r="D160" s="2122"/>
      <c r="E160" s="2122"/>
      <c r="F160" s="2122"/>
      <c r="I160" s="2131" t="s">
        <v>517</v>
      </c>
      <c r="J160" s="2131"/>
      <c r="K160" s="2131"/>
      <c r="L160" s="2131"/>
      <c r="M160" s="2131"/>
    </row>
    <row r="161" spans="9:13" ht="13.2" customHeight="1">
      <c r="I161" s="2131"/>
      <c r="J161" s="2131"/>
      <c r="K161" s="2131"/>
      <c r="L161" s="2131"/>
      <c r="M161" s="2131"/>
    </row>
    <row r="162" spans="9:13" ht="13.2" customHeight="1">
      <c r="I162" s="2131"/>
      <c r="J162" s="2131"/>
      <c r="K162" s="2131"/>
      <c r="L162" s="2131"/>
      <c r="M162" s="2131"/>
    </row>
    <row r="163" spans="9:13" ht="13.2" customHeight="1">
      <c r="I163" s="2131"/>
      <c r="J163" s="2131"/>
      <c r="K163" s="2131"/>
      <c r="L163" s="2131"/>
      <c r="M163" s="2131"/>
    </row>
    <row r="164" spans="9:13" ht="13.2" customHeight="1">
      <c r="I164" s="2131"/>
      <c r="J164" s="2131"/>
      <c r="K164" s="2131"/>
      <c r="L164" s="2131"/>
      <c r="M164" s="2131"/>
    </row>
    <row r="165" spans="9:13">
      <c r="I165" s="2131"/>
      <c r="J165" s="2131"/>
      <c r="K165" s="2131"/>
      <c r="L165" s="2131"/>
      <c r="M165" s="2131"/>
    </row>
    <row r="166" spans="9:13">
      <c r="I166" s="2131"/>
      <c r="J166" s="2131"/>
      <c r="K166" s="2131"/>
      <c r="L166" s="2131"/>
      <c r="M166" s="2131"/>
    </row>
  </sheetData>
  <sheetProtection formatRows="0" selectLockedCells="1"/>
  <mergeCells count="158">
    <mergeCell ref="I157:M157"/>
    <mergeCell ref="E131:M131"/>
    <mergeCell ref="I142:M142"/>
    <mergeCell ref="B134:M134"/>
    <mergeCell ref="B132:M132"/>
    <mergeCell ref="G140:H155"/>
    <mergeCell ref="I140:M140"/>
    <mergeCell ref="B136:M136"/>
    <mergeCell ref="I146:M151"/>
    <mergeCell ref="B140:F153"/>
    <mergeCell ref="N3:Q3"/>
    <mergeCell ref="E117:G117"/>
    <mergeCell ref="E116:H116"/>
    <mergeCell ref="E123:G123"/>
    <mergeCell ref="B17:M17"/>
    <mergeCell ref="B138:M138"/>
    <mergeCell ref="K128:M128"/>
    <mergeCell ref="I116:J116"/>
    <mergeCell ref="C15:M15"/>
    <mergeCell ref="C28:M28"/>
    <mergeCell ref="C62:H62"/>
    <mergeCell ref="J62:M62"/>
    <mergeCell ref="B64:M64"/>
    <mergeCell ref="B65:H65"/>
    <mergeCell ref="B101:M101"/>
    <mergeCell ref="L72:M72"/>
    <mergeCell ref="C85:M85"/>
    <mergeCell ref="B107:M107"/>
    <mergeCell ref="K117:M117"/>
    <mergeCell ref="B123:D123"/>
    <mergeCell ref="E129:H129"/>
    <mergeCell ref="B130:D130"/>
    <mergeCell ref="E124:M124"/>
    <mergeCell ref="F97:I97"/>
    <mergeCell ref="B99:M99"/>
    <mergeCell ref="B91:M91"/>
    <mergeCell ref="B103:M103"/>
    <mergeCell ref="O128:O130"/>
    <mergeCell ref="B126:M127"/>
    <mergeCell ref="B128:D128"/>
    <mergeCell ref="C35:M35"/>
    <mergeCell ref="E118:M118"/>
    <mergeCell ref="B122:D122"/>
    <mergeCell ref="B120:M120"/>
    <mergeCell ref="B116:D116"/>
    <mergeCell ref="I117:J117"/>
    <mergeCell ref="K116:M116"/>
    <mergeCell ref="B82:C82"/>
    <mergeCell ref="B67:H67"/>
    <mergeCell ref="B69:M69"/>
    <mergeCell ref="C74:K74"/>
    <mergeCell ref="C73:K73"/>
    <mergeCell ref="C76:K76"/>
    <mergeCell ref="C77:K77"/>
    <mergeCell ref="B80:K80"/>
    <mergeCell ref="B97:E97"/>
    <mergeCell ref="C38:M38"/>
    <mergeCell ref="C39:M39"/>
    <mergeCell ref="O6:Q6"/>
    <mergeCell ref="E122:H122"/>
    <mergeCell ref="B114:M114"/>
    <mergeCell ref="N13:U13"/>
    <mergeCell ref="C30:M30"/>
    <mergeCell ref="C22:M22"/>
    <mergeCell ref="C36:M36"/>
    <mergeCell ref="C29:M29"/>
    <mergeCell ref="D25:M25"/>
    <mergeCell ref="B7:D7"/>
    <mergeCell ref="B9:D9"/>
    <mergeCell ref="B6:D6"/>
    <mergeCell ref="B10:D10"/>
    <mergeCell ref="E6:M6"/>
    <mergeCell ref="I9:K9"/>
    <mergeCell ref="E10:H10"/>
    <mergeCell ref="L9:M9"/>
    <mergeCell ref="C20:M20"/>
    <mergeCell ref="B66:H66"/>
    <mergeCell ref="N12:Y12"/>
    <mergeCell ref="C33:M33"/>
    <mergeCell ref="E9:H9"/>
    <mergeCell ref="C23:M23"/>
    <mergeCell ref="B20:B22"/>
    <mergeCell ref="B90:M90"/>
    <mergeCell ref="B93:E93"/>
    <mergeCell ref="B94:E94"/>
    <mergeCell ref="B95:E95"/>
    <mergeCell ref="B96:E96"/>
    <mergeCell ref="B23:B27"/>
    <mergeCell ref="B58:M58"/>
    <mergeCell ref="B56:I56"/>
    <mergeCell ref="C83:M83"/>
    <mergeCell ref="C84:M84"/>
    <mergeCell ref="C75:K75"/>
    <mergeCell ref="C78:K78"/>
    <mergeCell ref="C79:K79"/>
    <mergeCell ref="F93:I93"/>
    <mergeCell ref="F94:I94"/>
    <mergeCell ref="F95:I95"/>
    <mergeCell ref="F96:I96"/>
    <mergeCell ref="B41:M41"/>
    <mergeCell ref="N27:U27"/>
    <mergeCell ref="C21:M21"/>
    <mergeCell ref="B12:M13"/>
    <mergeCell ref="D24:M24"/>
    <mergeCell ref="O26:X26"/>
    <mergeCell ref="O7:Q9"/>
    <mergeCell ref="C86:M86"/>
    <mergeCell ref="C87:M87"/>
    <mergeCell ref="C88:M88"/>
    <mergeCell ref="B51:K51"/>
    <mergeCell ref="E7:F7"/>
    <mergeCell ref="I7:K7"/>
    <mergeCell ref="B59:M59"/>
    <mergeCell ref="B70:M70"/>
    <mergeCell ref="C71:K71"/>
    <mergeCell ref="L71:M71"/>
    <mergeCell ref="C72:K72"/>
    <mergeCell ref="L73:M73"/>
    <mergeCell ref="L74:M74"/>
    <mergeCell ref="L75:M75"/>
    <mergeCell ref="L76:M76"/>
    <mergeCell ref="L77:M77"/>
    <mergeCell ref="L78:M78"/>
    <mergeCell ref="L79:M79"/>
    <mergeCell ref="B1:M1"/>
    <mergeCell ref="B18:M18"/>
    <mergeCell ref="C37:M37"/>
    <mergeCell ref="C31:M31"/>
    <mergeCell ref="D26:M27"/>
    <mergeCell ref="B2:M2"/>
    <mergeCell ref="B4:M4"/>
    <mergeCell ref="C32:M32"/>
    <mergeCell ref="C34:M34"/>
    <mergeCell ref="I10:K10"/>
    <mergeCell ref="B160:F160"/>
    <mergeCell ref="O101:U101"/>
    <mergeCell ref="I159:M159"/>
    <mergeCell ref="I160:M166"/>
    <mergeCell ref="I144:M144"/>
    <mergeCell ref="P142:AE148"/>
    <mergeCell ref="B104:M104"/>
    <mergeCell ref="B105:M105"/>
    <mergeCell ref="B109:M109"/>
    <mergeCell ref="B110:M110"/>
    <mergeCell ref="I122:J122"/>
    <mergeCell ref="K122:M122"/>
    <mergeCell ref="B117:D117"/>
    <mergeCell ref="B118:D118"/>
    <mergeCell ref="E128:H128"/>
    <mergeCell ref="I128:J128"/>
    <mergeCell ref="E130:M130"/>
    <mergeCell ref="I129:J129"/>
    <mergeCell ref="K129:M129"/>
    <mergeCell ref="K123:M123"/>
    <mergeCell ref="C111:L111"/>
    <mergeCell ref="B124:D124"/>
    <mergeCell ref="B129:D129"/>
    <mergeCell ref="I123:J123"/>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62" min="1" max="12" man="1"/>
    <brk id="113"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441044" r:id="rId4" name="Button 1748">
              <controlPr defaultSize="0" print="0" autoFill="0" autoPict="0" macro="[0]!ToMainMenu">
                <anchor>
                  <from>
                    <xdr:col>14</xdr:col>
                    <xdr:colOff>396240</xdr:colOff>
                    <xdr:row>0</xdr:row>
                    <xdr:rowOff>152400</xdr:rowOff>
                  </from>
                  <to>
                    <xdr:col>17</xdr:col>
                    <xdr:colOff>312420</xdr:colOff>
                    <xdr:row>2</xdr:row>
                    <xdr:rowOff>38100</xdr:rowOff>
                  </to>
                </anchor>
              </controlPr>
            </control>
          </mc:Choice>
        </mc:AlternateContent>
        <mc:AlternateContent xmlns:mc="http://schemas.openxmlformats.org/markup-compatibility/2006">
          <mc:Choice Requires="x14">
            <control shapeId="441045" r:id="rId5" name="Button 1749">
              <controlPr defaultSize="0" print="0" autoFill="0" autoPict="0" macro="[0]!PrintCoverPGSec1">
                <anchor>
                  <from>
                    <xdr:col>14</xdr:col>
                    <xdr:colOff>396240</xdr:colOff>
                    <xdr:row>5</xdr:row>
                    <xdr:rowOff>190500</xdr:rowOff>
                  </from>
                  <to>
                    <xdr:col>17</xdr:col>
                    <xdr:colOff>312420</xdr:colOff>
                    <xdr:row>5</xdr:row>
                    <xdr:rowOff>449580</xdr:rowOff>
                  </to>
                </anchor>
              </controlPr>
            </control>
          </mc:Choice>
        </mc:AlternateContent>
        <mc:AlternateContent xmlns:mc="http://schemas.openxmlformats.org/markup-compatibility/2006">
          <mc:Choice Requires="x14">
            <control shapeId="441046" r:id="rId6" name="Button 1750">
              <controlPr defaultSize="0" print="0" autoFill="0" autoPict="0" macro="[0]!CoverPagVol1Preview">
                <anchor>
                  <from>
                    <xdr:col>14</xdr:col>
                    <xdr:colOff>396240</xdr:colOff>
                    <xdr:row>2</xdr:row>
                    <xdr:rowOff>45720</xdr:rowOff>
                  </from>
                  <to>
                    <xdr:col>17</xdr:col>
                    <xdr:colOff>312420</xdr:colOff>
                    <xdr:row>3</xdr:row>
                    <xdr:rowOff>106680</xdr:rowOff>
                  </to>
                </anchor>
              </controlPr>
            </control>
          </mc:Choice>
        </mc:AlternateContent>
        <mc:AlternateContent xmlns:mc="http://schemas.openxmlformats.org/markup-compatibility/2006">
          <mc:Choice Requires="x14">
            <control shapeId="684256" r:id="rId7" name="Button 3296">
              <controlPr defaultSize="0" print="0" autoFill="0" autoPict="0" macro="[0]!ToDataEntry">
                <anchor>
                  <from>
                    <xdr:col>14</xdr:col>
                    <xdr:colOff>396240</xdr:colOff>
                    <xdr:row>5</xdr:row>
                    <xdr:rowOff>457200</xdr:rowOff>
                  </from>
                  <to>
                    <xdr:col>17</xdr:col>
                    <xdr:colOff>312420</xdr:colOff>
                    <xdr:row>5</xdr:row>
                    <xdr:rowOff>716280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'Goals for T1.1'!$B$3:$B$10</xm:f>
          </x14:formula1>
          <xm:sqref>C72:K79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40"/>
  <sheetViews>
    <sheetView workbookViewId="0">
      <selection activeCell="C3" sqref="C3:K3"/>
    </sheetView>
  </sheetViews>
  <sheetFormatPr defaultRowHeight="13.2"/>
  <cols>
    <col min="1" max="1" width="4" customWidth="1"/>
    <col min="2" max="2" width="21.88671875" customWidth="1"/>
    <col min="3" max="3" width="5.5546875" customWidth="1"/>
    <col min="5" max="7" width="2.88671875" customWidth="1"/>
  </cols>
  <sheetData>
    <row r="1" spans="1:15" ht="22.5" customHeight="1">
      <c r="A1" s="2280" t="s">
        <v>497</v>
      </c>
      <c r="B1" s="2281"/>
      <c r="C1" s="2281"/>
      <c r="D1" s="2281"/>
      <c r="E1" s="2281"/>
      <c r="F1" s="2281"/>
      <c r="G1" s="2281"/>
      <c r="H1" s="2281"/>
      <c r="I1" s="2281"/>
      <c r="J1" s="2281"/>
      <c r="K1" s="2281"/>
      <c r="M1" s="82"/>
    </row>
    <row r="2" spans="1:15" ht="15.6">
      <c r="A2" s="19"/>
      <c r="M2" s="82"/>
    </row>
    <row r="3" spans="1:15" ht="79.5" customHeight="1">
      <c r="A3" s="2287" t="s">
        <v>395</v>
      </c>
      <c r="B3" s="2288"/>
      <c r="C3" s="2287" t="str">
        <f>+'Master Data'!D18</f>
        <v>INGWAVUMA: JOSINI: REPAIRS AND MAINTENANCE TO TWO CLASSROOMS</v>
      </c>
      <c r="D3" s="2289"/>
      <c r="E3" s="2289"/>
      <c r="F3" s="2289"/>
      <c r="G3" s="2289"/>
      <c r="H3" s="2289"/>
      <c r="I3" s="2289"/>
      <c r="J3" s="2289"/>
      <c r="K3" s="2288"/>
      <c r="O3" s="2"/>
    </row>
    <row r="4" spans="1:15" ht="16.5" customHeight="1">
      <c r="A4" s="2287" t="s">
        <v>212</v>
      </c>
      <c r="B4" s="2289"/>
      <c r="C4" s="2290" t="str">
        <f>+'Master Data'!F12</f>
        <v>ZNQ1222 W</v>
      </c>
      <c r="D4" s="2291"/>
      <c r="E4" s="2292"/>
      <c r="F4" s="2282" t="s">
        <v>450</v>
      </c>
      <c r="G4" s="2282"/>
      <c r="H4" s="2282"/>
      <c r="I4" s="2284" t="str">
        <f>+'Master Data'!D13</f>
        <v>021077</v>
      </c>
      <c r="J4" s="2285"/>
      <c r="K4" s="2286"/>
      <c r="L4" s="11"/>
      <c r="M4" s="96"/>
    </row>
    <row r="5" spans="1:15" ht="15.6">
      <c r="A5" s="1"/>
      <c r="M5" s="96"/>
    </row>
    <row r="6" spans="1:15" ht="15.6">
      <c r="A6" s="1"/>
      <c r="M6" s="82"/>
    </row>
    <row r="7" spans="1:15" ht="40.5" customHeight="1">
      <c r="A7" s="2186" t="s">
        <v>490</v>
      </c>
      <c r="B7" s="2186"/>
      <c r="C7" s="2186"/>
      <c r="D7" s="2186"/>
      <c r="E7" s="2186"/>
      <c r="F7" s="2186"/>
      <c r="G7" s="2186"/>
      <c r="H7" s="2186"/>
      <c r="I7" s="2186"/>
      <c r="J7" s="2186"/>
      <c r="K7" s="2186"/>
      <c r="M7" s="82"/>
    </row>
    <row r="8" spans="1:15" ht="13.5" customHeight="1">
      <c r="A8" s="2279"/>
      <c r="B8" s="2279"/>
      <c r="C8" s="2279"/>
      <c r="D8" s="2279"/>
      <c r="E8" s="2279"/>
      <c r="F8" s="2279"/>
      <c r="G8" s="2279"/>
      <c r="H8" s="2279"/>
      <c r="I8" s="2279"/>
      <c r="J8" s="2279"/>
      <c r="K8" s="2279"/>
      <c r="M8" s="82"/>
    </row>
    <row r="9" spans="1:15" ht="22.5" customHeight="1">
      <c r="A9" s="2109" t="s">
        <v>285</v>
      </c>
      <c r="B9" s="2109"/>
      <c r="C9" s="2109"/>
      <c r="D9" s="2109"/>
      <c r="E9" s="2109"/>
      <c r="F9" s="2109"/>
      <c r="G9" s="2109"/>
      <c r="H9" s="2109"/>
      <c r="I9" s="2109"/>
      <c r="J9" s="2109"/>
      <c r="K9" s="2109"/>
    </row>
    <row r="10" spans="1:15" ht="15.6">
      <c r="A10" s="7"/>
      <c r="M10" s="82"/>
    </row>
    <row r="11" spans="1:15" ht="15.6">
      <c r="A11" s="7"/>
      <c r="M11" s="82"/>
    </row>
    <row r="12" spans="1:15">
      <c r="A12" s="6" t="s">
        <v>498</v>
      </c>
      <c r="B12" s="6"/>
      <c r="C12" s="6"/>
      <c r="D12" s="6"/>
      <c r="E12" s="6"/>
      <c r="F12" s="6"/>
      <c r="G12" s="6"/>
      <c r="H12" s="6"/>
      <c r="I12" s="6"/>
      <c r="J12" s="6"/>
      <c r="K12" s="6"/>
    </row>
    <row r="13" spans="1:15" ht="6" customHeight="1">
      <c r="A13" s="6"/>
      <c r="B13" s="6"/>
      <c r="C13" s="6"/>
      <c r="D13" s="6"/>
      <c r="E13" s="6"/>
      <c r="F13" s="6"/>
      <c r="G13" s="6"/>
      <c r="H13" s="6"/>
      <c r="I13" s="6"/>
      <c r="J13" s="6"/>
      <c r="K13" s="6"/>
    </row>
    <row r="14" spans="1:15" ht="15.6">
      <c r="A14" s="6" t="s">
        <v>371</v>
      </c>
      <c r="B14" t="s">
        <v>286</v>
      </c>
      <c r="F14" t="s">
        <v>499</v>
      </c>
      <c r="M14" s="82"/>
    </row>
    <row r="15" spans="1:15" ht="15.6">
      <c r="A15" s="82"/>
      <c r="M15" s="82"/>
    </row>
    <row r="16" spans="1:15" ht="15.6">
      <c r="A16" s="6" t="s">
        <v>472</v>
      </c>
      <c r="M16" s="82"/>
    </row>
    <row r="17" spans="1:15" ht="20.25" customHeight="1">
      <c r="A17" s="2279" t="s">
        <v>141</v>
      </c>
      <c r="B17" s="2279"/>
      <c r="C17" s="2279"/>
      <c r="D17" s="2279"/>
      <c r="E17" s="2279"/>
      <c r="F17" s="2279"/>
      <c r="G17" s="2279"/>
      <c r="H17" s="2279"/>
      <c r="I17" s="2279"/>
      <c r="J17" s="2279"/>
      <c r="K17" s="2279"/>
    </row>
    <row r="18" spans="1:15" ht="20.25" customHeight="1">
      <c r="A18" s="2279" t="s">
        <v>141</v>
      </c>
      <c r="B18" s="2279"/>
      <c r="C18" s="2279"/>
      <c r="D18" s="2279"/>
      <c r="E18" s="2279"/>
      <c r="F18" s="2279"/>
      <c r="G18" s="2279"/>
      <c r="H18" s="2279"/>
      <c r="I18" s="2279"/>
      <c r="J18" s="2279"/>
      <c r="K18" s="2279"/>
    </row>
    <row r="19" spans="1:15">
      <c r="A19" s="7"/>
    </row>
    <row r="20" spans="1:15" ht="31.5" customHeight="1">
      <c r="A20" s="2186" t="s">
        <v>500</v>
      </c>
      <c r="B20" s="2186"/>
      <c r="C20" s="2186"/>
      <c r="D20" s="2186"/>
      <c r="E20" s="2186"/>
      <c r="F20" s="2186"/>
      <c r="G20" s="2186"/>
      <c r="H20" s="2186"/>
      <c r="I20" s="2186"/>
      <c r="J20" s="2186"/>
      <c r="K20" s="2186"/>
    </row>
    <row r="21" spans="1:15" ht="27.75" customHeight="1">
      <c r="A21" s="2279" t="s">
        <v>489</v>
      </c>
      <c r="B21" s="2279"/>
      <c r="C21" s="2279"/>
      <c r="D21" s="2279"/>
      <c r="E21" s="2279"/>
      <c r="F21" s="2279"/>
      <c r="G21" s="2279"/>
      <c r="H21" s="2279"/>
      <c r="I21" s="2279"/>
      <c r="J21" s="2279"/>
      <c r="K21" s="2279"/>
      <c r="M21" s="82"/>
    </row>
    <row r="22" spans="1:15" ht="15.6">
      <c r="A22" s="7"/>
      <c r="M22" s="82"/>
    </row>
    <row r="23" spans="1:15" ht="15.6">
      <c r="A23" s="7"/>
      <c r="M23" s="82"/>
    </row>
    <row r="24" spans="1:15" ht="15.6">
      <c r="A24" s="7"/>
      <c r="M24" s="82"/>
      <c r="O24" s="82"/>
    </row>
    <row r="25" spans="1:15">
      <c r="A25" s="2279" t="s">
        <v>292</v>
      </c>
      <c r="B25" s="2279"/>
      <c r="C25" s="2279"/>
      <c r="D25" s="2279"/>
      <c r="H25" s="2283" t="s">
        <v>394</v>
      </c>
      <c r="I25" s="2283"/>
      <c r="J25" s="2283"/>
      <c r="K25" s="2283"/>
    </row>
    <row r="26" spans="1:15" ht="12.75" customHeight="1">
      <c r="A26" s="2279" t="s">
        <v>366</v>
      </c>
      <c r="B26" s="2279"/>
      <c r="H26" s="7" t="s">
        <v>367</v>
      </c>
      <c r="M26" s="82"/>
    </row>
    <row r="27" spans="1:15" ht="13.5" customHeight="1">
      <c r="A27" s="6" t="s">
        <v>501</v>
      </c>
    </row>
    <row r="28" spans="1:15" ht="13.5" customHeight="1">
      <c r="A28" s="6"/>
    </row>
    <row r="29" spans="1:15" ht="13.5" customHeight="1">
      <c r="A29" s="6"/>
    </row>
    <row r="30" spans="1:15" ht="13.5" customHeight="1">
      <c r="A30" s="6"/>
    </row>
    <row r="31" spans="1:15" ht="56.25" customHeight="1">
      <c r="A31" s="2275" t="s">
        <v>512</v>
      </c>
      <c r="B31" s="2276"/>
      <c r="C31" s="2276"/>
      <c r="D31" s="2276"/>
      <c r="E31" s="2276"/>
      <c r="F31" s="2276"/>
      <c r="G31" s="2276"/>
      <c r="H31" s="2276"/>
      <c r="I31" s="2276"/>
      <c r="J31" s="2276"/>
      <c r="K31" s="2277"/>
    </row>
    <row r="32" spans="1:15" ht="39" customHeight="1">
      <c r="A32" s="2278" t="s">
        <v>502</v>
      </c>
      <c r="B32" s="2278"/>
      <c r="C32" s="2278"/>
      <c r="D32" s="2278"/>
      <c r="E32" s="2278"/>
      <c r="F32" s="2278"/>
      <c r="G32" s="2278"/>
      <c r="H32" s="2278"/>
      <c r="I32" s="2278"/>
      <c r="J32" s="2278"/>
      <c r="K32" s="2278"/>
    </row>
    <row r="33" spans="1:1">
      <c r="A33" s="7"/>
    </row>
    <row r="34" spans="1:1">
      <c r="A34" s="7"/>
    </row>
    <row r="35" spans="1:1">
      <c r="A35" s="15"/>
    </row>
    <row r="36" spans="1:1">
      <c r="A36" s="15"/>
    </row>
    <row r="37" spans="1:1">
      <c r="A37" s="7"/>
    </row>
    <row r="38" spans="1:1">
      <c r="A38" s="7"/>
    </row>
    <row r="39" spans="1:1">
      <c r="A39" s="7"/>
    </row>
    <row r="40" spans="1:1">
      <c r="A40" s="7"/>
    </row>
  </sheetData>
  <sheetProtection formatRows="0" selectLockedCells="1"/>
  <mergeCells count="19">
    <mergeCell ref="A17:K17"/>
    <mergeCell ref="A18:K18"/>
    <mergeCell ref="A7:K7"/>
    <mergeCell ref="A31:K31"/>
    <mergeCell ref="A32:K32"/>
    <mergeCell ref="A26:B26"/>
    <mergeCell ref="A1:K1"/>
    <mergeCell ref="A8:K8"/>
    <mergeCell ref="F4:H4"/>
    <mergeCell ref="A21:K21"/>
    <mergeCell ref="H25:K25"/>
    <mergeCell ref="A25:D25"/>
    <mergeCell ref="I4:K4"/>
    <mergeCell ref="A9:K9"/>
    <mergeCell ref="A20:K20"/>
    <mergeCell ref="A3:B3"/>
    <mergeCell ref="C3:K3"/>
    <mergeCell ref="A4:B4"/>
    <mergeCell ref="C4:E4"/>
  </mergeCells>
  <phoneticPr fontId="0" type="noConversion"/>
  <pageMargins left="0.75" right="0.75" top="1.22" bottom="1" header="0.5" footer="0.5"/>
  <pageSetup paperSize="9" orientation="portrait" r:id="rId1"/>
  <headerFooter alignWithMargins="0">
    <oddHeader>&amp;LPA-04.1: Summary for Tender opening&amp;RDepartment of Works: KZN
Effective Date: May 2007
Version 0</oddHeader>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4" r:id="rId4" name="Button 2">
              <controlPr defaultSize="0" print="0" autoFill="0" autoPict="0" macro="[0]!ToMainMenu">
                <anchor moveWithCells="1" sizeWithCells="1">
                  <from>
                    <xdr:col>11</xdr:col>
                    <xdr:colOff>60960</xdr:colOff>
                    <xdr:row>0</xdr:row>
                    <xdr:rowOff>38100</xdr:rowOff>
                  </from>
                  <to>
                    <xdr:col>13</xdr:col>
                    <xdr:colOff>342900</xdr:colOff>
                    <xdr:row>1</xdr:row>
                    <xdr:rowOff>68580</xdr:rowOff>
                  </to>
                </anchor>
              </controlPr>
            </control>
          </mc:Choice>
        </mc:AlternateContent>
        <mc:AlternateContent xmlns:mc="http://schemas.openxmlformats.org/markup-compatibility/2006">
          <mc:Choice Requires="x14">
            <control shapeId="59395" r:id="rId5" name="Button 3">
              <controlPr defaultSize="0" print="0" autoFill="0" autoPict="0" macro="[0]!PrintCoverPGSec1">
                <anchor moveWithCells="1" sizeWithCells="1">
                  <from>
                    <xdr:col>11</xdr:col>
                    <xdr:colOff>68580</xdr:colOff>
                    <xdr:row>1</xdr:row>
                    <xdr:rowOff>106680</xdr:rowOff>
                  </from>
                  <to>
                    <xdr:col>13</xdr:col>
                    <xdr:colOff>327660</xdr:colOff>
                    <xdr:row>3</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C00000"/>
  </sheetPr>
  <dimension ref="A1:IT140"/>
  <sheetViews>
    <sheetView showGridLines="0" zoomScaleNormal="100" zoomScaleSheetLayoutView="80" workbookViewId="0">
      <selection activeCell="B97" sqref="B97:K97"/>
    </sheetView>
  </sheetViews>
  <sheetFormatPr defaultColWidth="8.88671875" defaultRowHeight="13.2" outlineLevelRow="1"/>
  <cols>
    <col min="1" max="1" width="11.33203125" style="95" customWidth="1"/>
    <col min="2" max="2" width="5.5546875" style="95" customWidth="1"/>
    <col min="3" max="3" width="7.44140625" style="95" customWidth="1"/>
    <col min="4" max="4" width="6.44140625" style="95" customWidth="1"/>
    <col min="5" max="5" width="6.5546875" style="95" customWidth="1"/>
    <col min="6" max="6" width="11" style="95" customWidth="1"/>
    <col min="7" max="7" width="10" style="95" customWidth="1"/>
    <col min="8" max="8" width="8.88671875" style="95"/>
    <col min="9" max="9" width="7.109375" style="95" customWidth="1"/>
    <col min="10" max="10" width="8.88671875" style="95"/>
    <col min="11" max="11" width="18.109375" style="95" customWidth="1"/>
    <col min="12" max="16384" width="8.88671875" style="95"/>
  </cols>
  <sheetData>
    <row r="1" spans="1:12" ht="18" thickBot="1">
      <c r="A1" s="2340" t="s">
        <v>323</v>
      </c>
      <c r="B1" s="2341"/>
      <c r="C1" s="2341"/>
      <c r="D1" s="2341"/>
      <c r="E1" s="2341"/>
      <c r="F1" s="2341"/>
      <c r="G1" s="2341"/>
      <c r="H1" s="2341"/>
      <c r="I1" s="2341"/>
      <c r="J1" s="2341"/>
      <c r="K1" s="2342"/>
    </row>
    <row r="2" spans="1:12" ht="78" customHeight="1">
      <c r="A2" s="2343" t="s">
        <v>395</v>
      </c>
      <c r="B2" s="2344"/>
      <c r="C2" s="2343" t="str">
        <f>+'Master Data'!D18</f>
        <v>INGWAVUMA: JOSINI: REPAIRS AND MAINTENANCE TO TWO CLASSROOMS</v>
      </c>
      <c r="D2" s="2345"/>
      <c r="E2" s="2345"/>
      <c r="F2" s="2345"/>
      <c r="G2" s="2345"/>
      <c r="H2" s="2345"/>
      <c r="I2" s="2345"/>
      <c r="J2" s="2345"/>
      <c r="K2" s="2346"/>
    </row>
    <row r="3" spans="1:12" ht="20.25" customHeight="1">
      <c r="A3" s="2197" t="s">
        <v>3645</v>
      </c>
      <c r="B3" s="2199"/>
      <c r="C3" s="2197" t="str">
        <f>+'Master Data'!D13</f>
        <v>021077</v>
      </c>
      <c r="D3" s="2198"/>
      <c r="E3" s="2198"/>
      <c r="F3" s="2198"/>
      <c r="G3" s="2198"/>
      <c r="H3" s="2198"/>
      <c r="I3" s="2198"/>
      <c r="J3" s="2198"/>
      <c r="K3" s="2199"/>
    </row>
    <row r="4" spans="1:12" ht="4.5" customHeight="1">
      <c r="A4" s="1234"/>
      <c r="B4" s="597"/>
      <c r="C4" s="597"/>
      <c r="D4" s="597"/>
      <c r="E4" s="597"/>
      <c r="F4" s="597"/>
      <c r="G4" s="597"/>
      <c r="H4" s="597"/>
      <c r="I4" s="597"/>
      <c r="J4" s="597"/>
      <c r="K4" s="1209"/>
    </row>
    <row r="5" spans="1:12" ht="22.5" customHeight="1">
      <c r="A5" s="2348" t="s">
        <v>687</v>
      </c>
      <c r="B5" s="2348"/>
      <c r="C5" s="2197" t="str">
        <f>+'Master Data'!F12</f>
        <v>ZNQ1222 W</v>
      </c>
      <c r="D5" s="2198"/>
      <c r="E5" s="2198"/>
      <c r="F5" s="2198"/>
      <c r="G5" s="2197" t="s">
        <v>36</v>
      </c>
      <c r="H5" s="2198"/>
      <c r="I5" s="2199"/>
      <c r="J5" s="2347" t="str">
        <f>IF('Master Data'!F13=0," ",'Master Data'!F13)</f>
        <v>As per advertisment</v>
      </c>
      <c r="K5" s="2347"/>
    </row>
    <row r="6" spans="1:12" ht="22.5" customHeight="1">
      <c r="A6" s="2348" t="s">
        <v>37</v>
      </c>
      <c r="B6" s="2348"/>
      <c r="C6" s="2351">
        <f>+'Master Data'!H13</f>
        <v>0.45833333333333331</v>
      </c>
      <c r="D6" s="2352"/>
      <c r="E6" s="2352"/>
      <c r="F6" s="2352"/>
      <c r="G6" s="2197" t="s">
        <v>38</v>
      </c>
      <c r="H6" s="2198"/>
      <c r="I6" s="2199"/>
      <c r="J6" s="2349" t="str">
        <f>+""&amp;'Master Data'!Validity&amp;" Calendar  Days"</f>
        <v>84 Calendar  Days</v>
      </c>
      <c r="K6" s="2350"/>
    </row>
    <row r="7" spans="1:12" ht="5.25" customHeight="1">
      <c r="A7" s="1235"/>
      <c r="B7" s="597"/>
      <c r="C7" s="597"/>
      <c r="D7" s="597"/>
      <c r="E7" s="597"/>
      <c r="F7" s="597"/>
      <c r="G7" s="597"/>
      <c r="H7" s="597"/>
      <c r="I7" s="597"/>
      <c r="J7" s="597"/>
      <c r="K7" s="1209"/>
    </row>
    <row r="8" spans="1:12" ht="18.600000000000001" customHeight="1">
      <c r="A8" s="2325" t="s">
        <v>557</v>
      </c>
      <c r="B8" s="2327"/>
      <c r="C8" s="563"/>
      <c r="D8" s="563"/>
      <c r="E8" s="563"/>
      <c r="F8" s="563"/>
      <c r="G8" s="563"/>
      <c r="H8" s="563"/>
      <c r="I8" s="563"/>
      <c r="J8" s="563"/>
      <c r="K8" s="1196"/>
    </row>
    <row r="9" spans="1:12" ht="54" customHeight="1">
      <c r="A9" s="2353"/>
      <c r="B9" s="2179" t="s">
        <v>3828</v>
      </c>
      <c r="C9" s="2180"/>
      <c r="D9" s="2180"/>
      <c r="E9" s="2180"/>
      <c r="F9" s="2180"/>
      <c r="G9" s="2180"/>
      <c r="H9" s="2180"/>
      <c r="I9" s="2180"/>
      <c r="J9" s="2180"/>
      <c r="K9" s="2181"/>
    </row>
    <row r="10" spans="1:12" ht="39" customHeight="1">
      <c r="A10" s="2353"/>
      <c r="B10" s="2178" t="s">
        <v>1017</v>
      </c>
      <c r="C10" s="2166"/>
      <c r="D10" s="2166"/>
      <c r="E10" s="2166"/>
      <c r="F10" s="2166"/>
      <c r="G10" s="2166"/>
      <c r="H10" s="2166"/>
      <c r="I10" s="2166"/>
      <c r="J10" s="2166"/>
      <c r="K10" s="2167"/>
    </row>
    <row r="11" spans="1:12" ht="57" customHeight="1">
      <c r="A11" s="2354"/>
      <c r="B11" s="2360" t="s">
        <v>3827</v>
      </c>
      <c r="C11" s="2360"/>
      <c r="D11" s="2360"/>
      <c r="E11" s="2360"/>
      <c r="F11" s="2360"/>
      <c r="G11" s="2360"/>
      <c r="H11" s="2360"/>
      <c r="I11" s="2360"/>
      <c r="J11" s="2360"/>
      <c r="K11" s="2360"/>
    </row>
    <row r="12" spans="1:12" ht="30" customHeight="1">
      <c r="A12" s="588"/>
      <c r="B12" s="2302" t="s">
        <v>324</v>
      </c>
      <c r="C12" s="2137"/>
      <c r="D12" s="2137"/>
      <c r="E12" s="2137"/>
      <c r="F12" s="2137"/>
      <c r="G12" s="2137"/>
      <c r="H12" s="2137"/>
      <c r="I12" s="2137"/>
      <c r="J12" s="2137"/>
      <c r="K12" s="2185"/>
      <c r="L12" s="95" t="s">
        <v>517</v>
      </c>
    </row>
    <row r="13" spans="1:12" ht="27.75" customHeight="1">
      <c r="A13" s="589"/>
      <c r="B13" s="2357" t="s">
        <v>1018</v>
      </c>
      <c r="C13" s="2358"/>
      <c r="D13" s="2358"/>
      <c r="E13" s="2358"/>
      <c r="F13" s="2358"/>
      <c r="G13" s="2358"/>
      <c r="H13" s="2358"/>
      <c r="I13" s="2358"/>
      <c r="J13" s="2358"/>
      <c r="K13" s="2359"/>
    </row>
    <row r="14" spans="1:12" ht="17.25" customHeight="1">
      <c r="A14" s="593" t="s">
        <v>4118</v>
      </c>
      <c r="B14" s="2203" t="s">
        <v>1264</v>
      </c>
      <c r="C14" s="2203"/>
      <c r="D14" s="2203"/>
      <c r="E14" s="2203"/>
      <c r="F14" s="2203"/>
      <c r="G14" s="2203"/>
      <c r="H14" s="2203"/>
      <c r="I14" s="2203"/>
      <c r="J14" s="2203"/>
      <c r="K14" s="2203"/>
    </row>
    <row r="15" spans="1:12" ht="13.95" customHeight="1">
      <c r="A15" s="590" t="s">
        <v>4119</v>
      </c>
      <c r="B15" s="2355" t="s">
        <v>632</v>
      </c>
      <c r="C15" s="2355"/>
      <c r="D15" s="2355"/>
      <c r="E15" s="2355"/>
      <c r="F15" s="2355"/>
      <c r="G15" s="2355"/>
      <c r="H15" s="2355"/>
      <c r="I15" s="2355"/>
      <c r="J15" s="2355"/>
      <c r="K15" s="2355"/>
    </row>
    <row r="16" spans="1:12" ht="3.75" customHeight="1">
      <c r="A16" s="591"/>
      <c r="B16" s="2361"/>
      <c r="C16" s="2361"/>
      <c r="D16" s="2361"/>
      <c r="E16" s="2361"/>
      <c r="F16" s="2361"/>
      <c r="G16" s="2361"/>
      <c r="H16" s="2361"/>
      <c r="I16" s="2361"/>
      <c r="J16" s="2361"/>
      <c r="K16" s="2361"/>
    </row>
    <row r="17" spans="1:11" ht="12.75" customHeight="1">
      <c r="A17" s="591"/>
      <c r="B17" s="2356" t="s">
        <v>633</v>
      </c>
      <c r="C17" s="2356"/>
      <c r="D17" s="2356"/>
      <c r="E17" s="2356"/>
      <c r="F17" s="2356"/>
      <c r="G17" s="2356"/>
      <c r="H17" s="2356"/>
      <c r="I17" s="2356"/>
      <c r="J17" s="2356"/>
      <c r="K17" s="2356"/>
    </row>
    <row r="18" spans="1:11" ht="12.75" customHeight="1">
      <c r="A18" s="591"/>
      <c r="B18" s="850" t="s">
        <v>1392</v>
      </c>
      <c r="C18" s="2332" t="str">
        <f>+'Table of Contents'!C10:G10</f>
        <v>Bid Notice and Invitation to Quote (T1.1)</v>
      </c>
      <c r="D18" s="2333"/>
      <c r="E18" s="2333"/>
      <c r="F18" s="2333"/>
      <c r="G18" s="2333"/>
      <c r="H18" s="2333"/>
      <c r="I18" s="2333"/>
      <c r="J18" s="2333"/>
      <c r="K18" s="2334"/>
    </row>
    <row r="19" spans="1:11" ht="12.75" customHeight="1">
      <c r="A19" s="591"/>
      <c r="B19" s="850" t="s">
        <v>177</v>
      </c>
      <c r="C19" s="2332" t="str">
        <f>+'Table of Contents'!C12:G12</f>
        <v>Quotation Data (T1.2)</v>
      </c>
      <c r="D19" s="2333"/>
      <c r="E19" s="2333"/>
      <c r="F19" s="2333"/>
      <c r="G19" s="2333"/>
      <c r="H19" s="2333"/>
      <c r="I19" s="2333"/>
      <c r="J19" s="2333"/>
      <c r="K19" s="2334"/>
    </row>
    <row r="20" spans="1:11" ht="12.75" customHeight="1">
      <c r="A20" s="591"/>
      <c r="B20" s="850" t="s">
        <v>178</v>
      </c>
      <c r="C20" s="2332" t="str">
        <f>+'Table of Contents'!C13:G13</f>
        <v>Annexure C - Standard Conditions of Quote (T1.3)</v>
      </c>
      <c r="D20" s="2333"/>
      <c r="E20" s="2333"/>
      <c r="F20" s="2333"/>
      <c r="G20" s="2333"/>
      <c r="H20" s="2333"/>
      <c r="I20" s="2333"/>
      <c r="J20" s="2333"/>
      <c r="K20" s="2334"/>
    </row>
    <row r="21" spans="1:11" ht="12.75" customHeight="1">
      <c r="A21" s="591"/>
      <c r="B21" s="850" t="s">
        <v>714</v>
      </c>
      <c r="C21" s="2332" t="str">
        <f>+'Table of Contents'!C14:G14</f>
        <v>Annexure to Notice and Invitation to Quote (T1.4)</v>
      </c>
      <c r="D21" s="2333"/>
      <c r="E21" s="2333"/>
      <c r="F21" s="2333"/>
      <c r="G21" s="2333"/>
      <c r="H21" s="2333"/>
      <c r="I21" s="2333"/>
      <c r="J21" s="2333"/>
      <c r="K21" s="2334"/>
    </row>
    <row r="22" spans="1:11" ht="12.75" customHeight="1">
      <c r="A22" s="591"/>
      <c r="B22" s="2356" t="s">
        <v>634</v>
      </c>
      <c r="C22" s="2356"/>
      <c r="D22" s="2356"/>
      <c r="E22" s="2356"/>
      <c r="F22" s="2356"/>
      <c r="G22" s="2356"/>
      <c r="H22" s="2356"/>
      <c r="I22" s="2356"/>
      <c r="J22" s="2356"/>
      <c r="K22" s="2356"/>
    </row>
    <row r="23" spans="1:11" ht="12.75" customHeight="1">
      <c r="A23" s="591"/>
      <c r="B23" s="850" t="s">
        <v>179</v>
      </c>
      <c r="C23" s="2332" t="s">
        <v>1393</v>
      </c>
      <c r="D23" s="2333"/>
      <c r="E23" s="2333"/>
      <c r="F23" s="2333"/>
      <c r="G23" s="2333"/>
      <c r="H23" s="2333"/>
      <c r="I23" s="2333"/>
      <c r="J23" s="2333"/>
      <c r="K23" s="2334"/>
    </row>
    <row r="24" spans="1:11" ht="12.75" customHeight="1">
      <c r="A24" s="591"/>
      <c r="B24" s="850" t="s">
        <v>180</v>
      </c>
      <c r="C24" s="2332" t="str">
        <f>+'Table of Contents'!C19:G19</f>
        <v>Compulsory Enterprise Questionnaire (T2.2)</v>
      </c>
      <c r="D24" s="2333"/>
      <c r="E24" s="2333"/>
      <c r="F24" s="2333"/>
      <c r="G24" s="2333"/>
      <c r="H24" s="2333"/>
      <c r="I24" s="2333"/>
      <c r="J24" s="2333"/>
      <c r="K24" s="2334"/>
    </row>
    <row r="25" spans="1:11" ht="12.75" customHeight="1">
      <c r="A25" s="591"/>
      <c r="B25" s="850" t="s">
        <v>737</v>
      </c>
      <c r="C25" s="2332" t="str">
        <f>+'Table of Contents'!C20:G20</f>
        <v>Authority to sign Quote (T2.3)</v>
      </c>
      <c r="D25" s="2333"/>
      <c r="E25" s="2333"/>
      <c r="F25" s="2333"/>
      <c r="G25" s="2333"/>
      <c r="H25" s="2333"/>
      <c r="I25" s="2333"/>
      <c r="J25" s="2333"/>
      <c r="K25" s="2334"/>
    </row>
    <row r="26" spans="1:11" ht="12.75" customHeight="1">
      <c r="A26" s="591"/>
      <c r="B26" s="850" t="s">
        <v>363</v>
      </c>
      <c r="C26" s="2332" t="str">
        <f>+'Table of Contents'!C21:G21</f>
        <v>Financial Standing and other Resources of Business Declaration (T2.4)</v>
      </c>
      <c r="D26" s="2333"/>
      <c r="E26" s="2333"/>
      <c r="F26" s="2333"/>
      <c r="G26" s="2333"/>
      <c r="H26" s="2333"/>
      <c r="I26" s="2333"/>
      <c r="J26" s="2333"/>
      <c r="K26" s="2334"/>
    </row>
    <row r="27" spans="1:11" ht="12.75" customHeight="1">
      <c r="A27" s="591"/>
      <c r="B27" s="850" t="s">
        <v>364</v>
      </c>
      <c r="C27" s="2332" t="str">
        <f>+'Table of Contents'!C22:G22</f>
        <v>Equipment Schedules applicable (T2.5)</v>
      </c>
      <c r="D27" s="2333"/>
      <c r="E27" s="2333"/>
      <c r="F27" s="2333"/>
      <c r="G27" s="2333"/>
      <c r="H27" s="2333"/>
      <c r="I27" s="2333"/>
      <c r="J27" s="2333"/>
      <c r="K27" s="2334"/>
    </row>
    <row r="28" spans="1:11" ht="12.75" customHeight="1">
      <c r="A28" s="591"/>
      <c r="B28" s="850" t="s">
        <v>779</v>
      </c>
      <c r="C28" s="2332" t="str">
        <f>+'Table of Contents'!C23:G23</f>
        <v>Contractors Health &amp; Safety Declaration (T2.6)</v>
      </c>
      <c r="D28" s="2333"/>
      <c r="E28" s="2333"/>
      <c r="F28" s="2333"/>
      <c r="G28" s="2333"/>
      <c r="H28" s="2333"/>
      <c r="I28" s="2333"/>
      <c r="J28" s="2333"/>
      <c r="K28" s="2334"/>
    </row>
    <row r="29" spans="1:11" ht="12.75" customHeight="1">
      <c r="A29" s="591"/>
      <c r="B29" s="850" t="s">
        <v>565</v>
      </c>
      <c r="C29" s="2332" t="str">
        <f>+'Table of Contents'!C24:G24</f>
        <v>Site Inspection Certificate (T2.7)</v>
      </c>
      <c r="D29" s="2333"/>
      <c r="E29" s="2333"/>
      <c r="F29" s="2333"/>
      <c r="G29" s="2333"/>
      <c r="H29" s="2333"/>
      <c r="I29" s="2333"/>
      <c r="J29" s="2333"/>
      <c r="K29" s="2334"/>
    </row>
    <row r="30" spans="1:11" ht="12.75" customHeight="1">
      <c r="A30" s="591"/>
      <c r="B30" s="850" t="s">
        <v>570</v>
      </c>
      <c r="C30" s="2332" t="str">
        <f>+'Table of Contents'!C25:G25</f>
        <v>Proof of UIF Registration (T2.8)</v>
      </c>
      <c r="D30" s="2333"/>
      <c r="E30" s="2333"/>
      <c r="F30" s="2333"/>
      <c r="G30" s="2333"/>
      <c r="H30" s="2333"/>
      <c r="I30" s="2333"/>
      <c r="J30" s="2333"/>
      <c r="K30" s="2334"/>
    </row>
    <row r="31" spans="1:11" ht="12.75" customHeight="1">
      <c r="A31" s="591"/>
      <c r="B31" s="850" t="s">
        <v>571</v>
      </c>
      <c r="C31" s="2332" t="str">
        <f>+'Table of Contents'!C26:G26</f>
        <v>Preference Points Claim Form (T2.9)</v>
      </c>
      <c r="D31" s="2333"/>
      <c r="E31" s="2333"/>
      <c r="F31" s="2333"/>
      <c r="G31" s="2333"/>
      <c r="H31" s="2333"/>
      <c r="I31" s="2333"/>
      <c r="J31" s="2333"/>
      <c r="K31" s="2334"/>
    </row>
    <row r="32" spans="1:11" ht="12.75" customHeight="1">
      <c r="A32" s="591"/>
      <c r="B32" s="850" t="s">
        <v>573</v>
      </c>
      <c r="C32" s="2332" t="str">
        <f>+'Table of Contents'!C27:G27</f>
        <v>Tax Complaince Status (TCS) PIN to verify on line compliance supplier status via e-filing (T2.10)</v>
      </c>
      <c r="D32" s="2333"/>
      <c r="E32" s="2333"/>
      <c r="F32" s="2333"/>
      <c r="G32" s="2333"/>
      <c r="H32" s="2333"/>
      <c r="I32" s="2333"/>
      <c r="J32" s="2333"/>
      <c r="K32" s="2334"/>
    </row>
    <row r="33" spans="1:14" ht="12.75" customHeight="1">
      <c r="A33" s="591"/>
      <c r="B33" s="850" t="s">
        <v>578</v>
      </c>
      <c r="C33" s="2332" t="str">
        <f>+'Table of Contents'!C28:G28</f>
        <v>Proof of Paid Municipal Rates and Taxes (T2.11)</v>
      </c>
      <c r="D33" s="2333"/>
      <c r="E33" s="2333"/>
      <c r="F33" s="2333"/>
      <c r="G33" s="2333"/>
      <c r="H33" s="2333"/>
      <c r="I33" s="2333"/>
      <c r="J33" s="2333"/>
      <c r="K33" s="2334"/>
    </row>
    <row r="34" spans="1:14" ht="40.799999999999997" customHeight="1">
      <c r="A34" s="591"/>
      <c r="B34" s="850" t="s">
        <v>579</v>
      </c>
      <c r="C34" s="2332" t="str">
        <f>+'Table of Contents'!C29:G29</f>
        <v>Proof of good standing with the Compensation Commissioner - In terms of Section 84(1)(b) of the Compensation for Occupation Injuries and Disease Act, 1993, a Bidder may not be awarded a contract if he/she is not registered and in good standing with the Commissioner (T2.12)</v>
      </c>
      <c r="D34" s="2333"/>
      <c r="E34" s="2333"/>
      <c r="F34" s="2333"/>
      <c r="G34" s="2333"/>
      <c r="H34" s="2333"/>
      <c r="I34" s="2333"/>
      <c r="J34" s="2333"/>
      <c r="K34" s="2334"/>
    </row>
    <row r="35" spans="1:14" ht="12.75" customHeight="1">
      <c r="A35" s="591"/>
      <c r="B35" s="850" t="s">
        <v>1099</v>
      </c>
      <c r="C35" s="2332" t="str">
        <f>+'Table of Contents'!C30:G30</f>
        <v>Contract Form - Purchase of Goods/Works-Part 1 (T2.13)</v>
      </c>
      <c r="D35" s="2333"/>
      <c r="E35" s="2333"/>
      <c r="F35" s="2333"/>
      <c r="G35" s="2333"/>
      <c r="H35" s="2333"/>
      <c r="I35" s="2333"/>
      <c r="J35" s="2333"/>
      <c r="K35" s="2334"/>
    </row>
    <row r="36" spans="1:14" ht="12.75" customHeight="1">
      <c r="A36" s="591"/>
      <c r="B36" s="850" t="s">
        <v>1152</v>
      </c>
      <c r="C36" s="2332" t="str">
        <f>+'Table of Contents'!C31:G31</f>
        <v>Contract Form - Purchase of Goods/Works-Part 2 (T2.14)</v>
      </c>
      <c r="D36" s="2333"/>
      <c r="E36" s="2333"/>
      <c r="F36" s="2333"/>
      <c r="G36" s="2333"/>
      <c r="H36" s="2333"/>
      <c r="I36" s="2333"/>
      <c r="J36" s="2333"/>
      <c r="K36" s="2334"/>
    </row>
    <row r="37" spans="1:14" ht="12.75" customHeight="1">
      <c r="A37" s="591"/>
      <c r="B37" s="850" t="s">
        <v>1188</v>
      </c>
      <c r="C37" s="2332" t="str">
        <f>+'Table of Contents'!C32:G32</f>
        <v>Bidder's Disclosure - SBD4 (T2.15)</v>
      </c>
      <c r="D37" s="2333"/>
      <c r="E37" s="2333"/>
      <c r="F37" s="2333"/>
      <c r="G37" s="2333"/>
      <c r="H37" s="2333"/>
      <c r="I37" s="2333"/>
      <c r="J37" s="2333"/>
      <c r="K37" s="2334"/>
    </row>
    <row r="38" spans="1:14" ht="12.75" customHeight="1">
      <c r="A38" s="591"/>
      <c r="B38" s="850" t="s">
        <v>1189</v>
      </c>
      <c r="C38" s="2332" t="str">
        <f>+'Table of Contents'!C33:G33</f>
        <v>Client's Specific requirement for the Contractor's detailed OHS plan (T2.16)</v>
      </c>
      <c r="D38" s="2333"/>
      <c r="E38" s="2333"/>
      <c r="F38" s="2333"/>
      <c r="G38" s="2333"/>
      <c r="H38" s="2333"/>
      <c r="I38" s="2333"/>
      <c r="J38" s="2333"/>
      <c r="K38" s="2334"/>
    </row>
    <row r="39" spans="1:14" ht="12.75" customHeight="1">
      <c r="A39" s="591"/>
      <c r="B39" s="850" t="s">
        <v>1378</v>
      </c>
      <c r="C39" s="2332" t="str">
        <f>'Table of Contents'!C34:G34</f>
        <v>Base Line Risk Assessment (T2.17)</v>
      </c>
      <c r="D39" s="2333"/>
      <c r="E39" s="2333"/>
      <c r="F39" s="2333"/>
      <c r="G39" s="2333"/>
      <c r="H39" s="2333"/>
      <c r="I39" s="2333"/>
      <c r="J39" s="2333"/>
      <c r="K39" s="2334"/>
    </row>
    <row r="40" spans="1:14" ht="12.75" customHeight="1">
      <c r="A40" s="591"/>
      <c r="B40" s="850" t="s">
        <v>1391</v>
      </c>
      <c r="C40" s="2332" t="str">
        <f>'Table of Contents'!C35:G35</f>
        <v>Capacity of Bidder (T2.18)</v>
      </c>
      <c r="D40" s="2333"/>
      <c r="E40" s="2333"/>
      <c r="F40" s="2333"/>
      <c r="G40" s="2333"/>
      <c r="H40" s="2333"/>
      <c r="I40" s="2333"/>
      <c r="J40" s="2333"/>
      <c r="K40" s="2334"/>
    </row>
    <row r="41" spans="1:14" ht="12.75" customHeight="1">
      <c r="A41" s="591"/>
      <c r="B41" s="850" t="s">
        <v>1542</v>
      </c>
      <c r="C41" s="2362" t="str">
        <f>'Table of Contents'!C36:H36</f>
        <v>Functionality Criteria (T2.19)</v>
      </c>
      <c r="D41" s="2363"/>
      <c r="E41" s="2363"/>
      <c r="F41" s="2363"/>
      <c r="G41" s="2363"/>
      <c r="H41" s="2363"/>
      <c r="I41" s="2363"/>
      <c r="J41" s="2363"/>
      <c r="K41" s="2364"/>
    </row>
    <row r="42" spans="1:14" ht="12.75" customHeight="1">
      <c r="A42" s="591"/>
      <c r="B42" s="850" t="s">
        <v>3368</v>
      </c>
      <c r="C42" s="2332" t="str">
        <f>'Table of Contents'!C37:H37</f>
        <v>Invitation to Bid - SBD 1 (T2.20)</v>
      </c>
      <c r="D42" s="2333"/>
      <c r="E42" s="2333"/>
      <c r="F42" s="2333"/>
      <c r="G42" s="2333"/>
      <c r="H42" s="2333"/>
      <c r="I42" s="2333"/>
      <c r="J42" s="2333"/>
      <c r="K42" s="2334"/>
    </row>
    <row r="43" spans="1:14" ht="6" customHeight="1">
      <c r="A43" s="591"/>
      <c r="B43" s="2203" t="s">
        <v>517</v>
      </c>
      <c r="C43" s="2203"/>
      <c r="D43" s="2203"/>
      <c r="E43" s="2203"/>
      <c r="F43" s="2203"/>
      <c r="G43" s="2203"/>
      <c r="H43" s="2203"/>
      <c r="I43" s="2203"/>
      <c r="J43" s="2203"/>
      <c r="K43" s="2203"/>
    </row>
    <row r="44" spans="1:14" ht="12.75" customHeight="1">
      <c r="A44" s="591"/>
      <c r="B44" s="2356" t="s">
        <v>365</v>
      </c>
      <c r="C44" s="2356"/>
      <c r="D44" s="2356"/>
      <c r="E44" s="2356"/>
      <c r="F44" s="2356"/>
      <c r="G44" s="2356"/>
      <c r="H44" s="2356"/>
      <c r="I44" s="2356"/>
      <c r="J44" s="2356"/>
      <c r="K44" s="2356"/>
    </row>
    <row r="45" spans="1:14" ht="12.75" customHeight="1">
      <c r="A45" s="591"/>
      <c r="B45" s="2356" t="s">
        <v>1265</v>
      </c>
      <c r="C45" s="2356"/>
      <c r="D45" s="2356"/>
      <c r="E45" s="2356"/>
      <c r="F45" s="2356"/>
      <c r="G45" s="2356"/>
      <c r="H45" s="2356"/>
      <c r="I45" s="2356"/>
      <c r="J45" s="2356"/>
      <c r="K45" s="2356"/>
      <c r="N45" s="95" t="s">
        <v>517</v>
      </c>
    </row>
    <row r="46" spans="1:14" ht="12.75" customHeight="1">
      <c r="A46" s="591"/>
      <c r="B46" s="850" t="s">
        <v>1394</v>
      </c>
      <c r="C46" s="2332" t="str">
        <f>+'Table of Contents'!C42</f>
        <v>Form of Offer and Acceptance (C1.1)</v>
      </c>
      <c r="D46" s="2333"/>
      <c r="E46" s="2333"/>
      <c r="F46" s="2333"/>
      <c r="G46" s="2333"/>
      <c r="H46" s="2333"/>
      <c r="I46" s="2333"/>
      <c r="J46" s="2333"/>
      <c r="K46" s="2334"/>
    </row>
    <row r="47" spans="1:14" ht="12.75" customHeight="1">
      <c r="A47" s="592"/>
      <c r="B47" s="850" t="s">
        <v>1395</v>
      </c>
      <c r="C47" s="2332" t="str">
        <f>+'Table of Contents'!C43</f>
        <v>Contract Data (C1.2)</v>
      </c>
      <c r="D47" s="2333"/>
      <c r="E47" s="2333"/>
      <c r="F47" s="2333"/>
      <c r="G47" s="2333"/>
      <c r="H47" s="2333"/>
      <c r="I47" s="2333"/>
      <c r="J47" s="2333"/>
      <c r="K47" s="2334"/>
      <c r="N47" s="95" t="s">
        <v>517</v>
      </c>
    </row>
    <row r="48" spans="1:14" ht="12.75" customHeight="1">
      <c r="A48" s="1206"/>
      <c r="B48" s="1207"/>
      <c r="C48" s="1158"/>
      <c r="D48" s="1158"/>
      <c r="E48" s="1158"/>
      <c r="F48" s="1158"/>
      <c r="G48" s="1158"/>
      <c r="H48" s="1158"/>
      <c r="I48" s="1158"/>
      <c r="J48" s="1158"/>
      <c r="K48" s="1159"/>
    </row>
    <row r="49" spans="1:11" ht="15.6" outlineLevel="1">
      <c r="A49" s="1208" t="s">
        <v>693</v>
      </c>
      <c r="B49" s="597"/>
      <c r="C49" s="2365" t="str">
        <f>+'Master Data'!F12</f>
        <v>ZNQ1222 W</v>
      </c>
      <c r="D49" s="2365"/>
      <c r="E49" s="2365"/>
      <c r="F49" s="2365"/>
      <c r="G49" s="597"/>
      <c r="H49" s="597"/>
      <c r="I49" s="597"/>
      <c r="J49" s="597"/>
      <c r="K49" s="1209"/>
    </row>
    <row r="50" spans="1:11" ht="5.4" customHeight="1" outlineLevel="1">
      <c r="A50" s="1208"/>
      <c r="B50" s="597"/>
      <c r="C50" s="1210"/>
      <c r="D50" s="1210"/>
      <c r="E50" s="1210"/>
      <c r="F50" s="1210"/>
      <c r="G50" s="597"/>
      <c r="H50" s="597"/>
      <c r="I50" s="597"/>
      <c r="J50" s="597"/>
      <c r="K50" s="1209"/>
    </row>
    <row r="51" spans="1:11" ht="12.75" customHeight="1">
      <c r="A51" s="591"/>
      <c r="B51" s="2356" t="s">
        <v>325</v>
      </c>
      <c r="C51" s="2356"/>
      <c r="D51" s="2356"/>
      <c r="E51" s="2356"/>
      <c r="F51" s="2356"/>
      <c r="G51" s="2356"/>
      <c r="H51" s="2356"/>
      <c r="I51" s="2356"/>
      <c r="J51" s="2356"/>
      <c r="K51" s="2356"/>
    </row>
    <row r="52" spans="1:11" ht="12.75" customHeight="1">
      <c r="A52" s="591"/>
      <c r="B52" s="850" t="s">
        <v>1396</v>
      </c>
      <c r="C52" s="2332" t="str">
        <f>+'Table of Contents'!C47:G47</f>
        <v>Pricing Instructions</v>
      </c>
      <c r="D52" s="2333"/>
      <c r="E52" s="2333"/>
      <c r="F52" s="2333"/>
      <c r="G52" s="2333"/>
      <c r="H52" s="2333"/>
      <c r="I52" s="2333"/>
      <c r="J52" s="2333"/>
      <c r="K52" s="2334"/>
    </row>
    <row r="53" spans="1:11" ht="12.75" customHeight="1">
      <c r="A53" s="591"/>
      <c r="B53" s="850" t="s">
        <v>183</v>
      </c>
      <c r="C53" s="2332" t="str">
        <f>+'Table of Contents'!C48:G48</f>
        <v>Pricing Schedule</v>
      </c>
      <c r="D53" s="2333"/>
      <c r="E53" s="2333"/>
      <c r="F53" s="2333"/>
      <c r="G53" s="2333"/>
      <c r="H53" s="2333"/>
      <c r="I53" s="2333"/>
      <c r="J53" s="2333"/>
      <c r="K53" s="2334"/>
    </row>
    <row r="54" spans="1:11" ht="12.75" customHeight="1">
      <c r="A54" s="591"/>
      <c r="B54" s="850" t="s">
        <v>2528</v>
      </c>
      <c r="C54" s="2332" t="str">
        <f>+'Table of Contents'!C49:G49</f>
        <v>Preliminary and General - EPWP (If applicable)</v>
      </c>
      <c r="D54" s="2333"/>
      <c r="E54" s="2333"/>
      <c r="F54" s="2333"/>
      <c r="G54" s="2333"/>
      <c r="H54" s="2333"/>
      <c r="I54" s="2333"/>
      <c r="J54" s="2333"/>
      <c r="K54" s="2334"/>
    </row>
    <row r="55" spans="1:11" ht="12.75" customHeight="1">
      <c r="A55" s="591"/>
      <c r="B55" s="850" t="s">
        <v>2530</v>
      </c>
      <c r="C55" s="2332" t="str">
        <f>+'Table of Contents'!C50:G50</f>
        <v>Preliminary and General - EPWP Beneficiary (If applicable)</v>
      </c>
      <c r="D55" s="2333"/>
      <c r="E55" s="2333"/>
      <c r="F55" s="2333"/>
      <c r="G55" s="2333"/>
      <c r="H55" s="2333"/>
      <c r="I55" s="2333"/>
      <c r="J55" s="2333"/>
      <c r="K55" s="2334"/>
    </row>
    <row r="56" spans="1:11" ht="12.75" customHeight="1">
      <c r="A56" s="591"/>
      <c r="B56" s="2356" t="s">
        <v>774</v>
      </c>
      <c r="C56" s="2356"/>
      <c r="D56" s="2356"/>
      <c r="E56" s="2356"/>
      <c r="F56" s="2356"/>
      <c r="G56" s="2356"/>
      <c r="H56" s="2356"/>
      <c r="I56" s="2356"/>
      <c r="J56" s="2356"/>
      <c r="K56" s="2356"/>
    </row>
    <row r="57" spans="1:11" ht="12.75" customHeight="1">
      <c r="A57" s="591"/>
      <c r="B57" s="850" t="s">
        <v>184</v>
      </c>
      <c r="C57" s="2332" t="str">
        <f>+'Table of Contents'!C54:G54</f>
        <v>Scope of Works</v>
      </c>
      <c r="D57" s="2333"/>
      <c r="E57" s="2333"/>
      <c r="F57" s="2333"/>
      <c r="G57" s="2333"/>
      <c r="H57" s="2333"/>
      <c r="I57" s="2333"/>
      <c r="J57" s="2333"/>
      <c r="K57" s="2334"/>
    </row>
    <row r="58" spans="1:11" ht="12.75" customHeight="1">
      <c r="A58" s="591"/>
      <c r="B58" s="850" t="s">
        <v>776</v>
      </c>
      <c r="C58" s="2332" t="str">
        <f>+'Table of Contents'!C55:G55</f>
        <v>Specifications for HIV\STI Awareness</v>
      </c>
      <c r="D58" s="2333"/>
      <c r="E58" s="2333"/>
      <c r="F58" s="2333"/>
      <c r="G58" s="2333"/>
      <c r="H58" s="2333"/>
      <c r="I58" s="2333"/>
      <c r="J58" s="2333"/>
      <c r="K58" s="2334"/>
    </row>
    <row r="59" spans="1:11" ht="12.75" customHeight="1">
      <c r="A59" s="591"/>
      <c r="B59" s="850" t="s">
        <v>777</v>
      </c>
      <c r="C59" s="2332" t="str">
        <f>+'Table of Contents'!C56:G56</f>
        <v>HIV/STI Compliance Report</v>
      </c>
      <c r="D59" s="2333"/>
      <c r="E59" s="2333"/>
      <c r="F59" s="2333"/>
      <c r="G59" s="2333"/>
      <c r="H59" s="2333"/>
      <c r="I59" s="2333"/>
      <c r="J59" s="2333"/>
      <c r="K59" s="2334"/>
    </row>
    <row r="60" spans="1:11" ht="12.75" customHeight="1">
      <c r="A60" s="1211"/>
      <c r="B60" s="850" t="s">
        <v>2526</v>
      </c>
      <c r="C60" s="2332" t="str">
        <f>+'Table of Contents'!C57:G57</f>
        <v>EPWP Scope of Works (If Applicable)</v>
      </c>
      <c r="D60" s="2333"/>
      <c r="E60" s="2333"/>
      <c r="F60" s="2333"/>
      <c r="G60" s="2333"/>
      <c r="H60" s="2333"/>
      <c r="I60" s="2333"/>
      <c r="J60" s="2333"/>
      <c r="K60" s="2334"/>
    </row>
    <row r="61" spans="1:11" ht="12.75" customHeight="1">
      <c r="A61" s="590"/>
      <c r="B61" s="2327" t="s">
        <v>775</v>
      </c>
      <c r="C61" s="2356"/>
      <c r="D61" s="2356"/>
      <c r="E61" s="2356"/>
      <c r="F61" s="2356"/>
      <c r="G61" s="2356"/>
      <c r="H61" s="2356"/>
      <c r="I61" s="2356"/>
      <c r="J61" s="2356"/>
      <c r="K61" s="2356"/>
    </row>
    <row r="62" spans="1:11" ht="12.75" customHeight="1">
      <c r="A62" s="591"/>
      <c r="B62" s="850" t="s">
        <v>143</v>
      </c>
      <c r="C62" s="2332" t="str">
        <f>+'Table of Contents'!C61:G61</f>
        <v>Site Information</v>
      </c>
      <c r="D62" s="2333"/>
      <c r="E62" s="2333"/>
      <c r="F62" s="2333"/>
      <c r="G62" s="2333"/>
      <c r="H62" s="2333"/>
      <c r="I62" s="2333"/>
      <c r="J62" s="2333"/>
      <c r="K62" s="2334"/>
    </row>
    <row r="63" spans="1:11" ht="12.75" customHeight="1">
      <c r="A63" s="591"/>
      <c r="B63" s="850" t="s">
        <v>778</v>
      </c>
      <c r="C63" s="2332" t="str">
        <f>+'Table of Contents'!C62:G62</f>
        <v>EPWP Employment Contract</v>
      </c>
      <c r="D63" s="2333"/>
      <c r="E63" s="2333"/>
      <c r="F63" s="2333"/>
      <c r="G63" s="2333"/>
      <c r="H63" s="2333"/>
      <c r="I63" s="2333"/>
      <c r="J63" s="2333"/>
      <c r="K63" s="2334"/>
    </row>
    <row r="64" spans="1:11" ht="15.75" customHeight="1">
      <c r="A64" s="1197"/>
      <c r="B64" s="2327" t="s">
        <v>1239</v>
      </c>
      <c r="C64" s="2356"/>
      <c r="D64" s="2356"/>
      <c r="E64" s="2356"/>
      <c r="F64" s="2356"/>
      <c r="G64" s="2356"/>
      <c r="H64" s="2356"/>
      <c r="I64" s="2356"/>
      <c r="J64" s="2356"/>
      <c r="K64" s="2356"/>
    </row>
    <row r="65" spans="1:14" ht="15.75" customHeight="1">
      <c r="A65" s="1197"/>
      <c r="B65" s="850" t="s">
        <v>665</v>
      </c>
      <c r="C65" s="2332" t="str">
        <f>+'Table of Contents'!C66:G66</f>
        <v>List of Drawings</v>
      </c>
      <c r="D65" s="2333"/>
      <c r="E65" s="2333"/>
      <c r="F65" s="2333"/>
      <c r="G65" s="2333"/>
      <c r="H65" s="2333"/>
      <c r="I65" s="2333"/>
      <c r="J65" s="2333"/>
      <c r="K65" s="2334"/>
      <c r="N65" s="95" t="s">
        <v>517</v>
      </c>
    </row>
    <row r="66" spans="1:14" ht="15.75" customHeight="1">
      <c r="A66" s="1197"/>
      <c r="B66" s="850" t="s">
        <v>1397</v>
      </c>
      <c r="C66" s="2332" t="str">
        <f>+'Table of Contents'!B68</f>
        <v>ANNEXURES</v>
      </c>
      <c r="D66" s="2333"/>
      <c r="E66" s="2333"/>
      <c r="F66" s="2333"/>
      <c r="G66" s="2333"/>
      <c r="H66" s="2333"/>
      <c r="I66" s="2333"/>
      <c r="J66" s="2333"/>
      <c r="K66" s="2334"/>
    </row>
    <row r="67" spans="1:14" ht="15.75" customHeight="1">
      <c r="A67" s="1197"/>
      <c r="B67" s="2336" t="str">
        <f>+'Table of Contents'!B69:C69</f>
        <v>Annexure 1</v>
      </c>
      <c r="C67" s="2337"/>
      <c r="D67" s="2332" t="str">
        <f>+'Table of Contents'!D69</f>
        <v>Model Preambles for Trades 2008</v>
      </c>
      <c r="E67" s="2333"/>
      <c r="F67" s="2333"/>
      <c r="G67" s="2333"/>
      <c r="H67" s="2333"/>
      <c r="I67" s="2333"/>
      <c r="J67" s="2333"/>
      <c r="K67" s="2334"/>
    </row>
    <row r="68" spans="1:14" ht="15.75" customHeight="1">
      <c r="A68" s="1197"/>
      <c r="B68" s="2336" t="str">
        <f>+'Table of Contents'!B72:C72</f>
        <v>Annexure 4</v>
      </c>
      <c r="C68" s="2337"/>
      <c r="D68" s="2332" t="str">
        <f>+'Table of Contents'!D72</f>
        <v>Map of submission locations</v>
      </c>
      <c r="E68" s="2333"/>
      <c r="F68" s="2333"/>
      <c r="G68" s="2333"/>
      <c r="H68" s="2333"/>
      <c r="I68" s="2333"/>
      <c r="J68" s="2333"/>
      <c r="K68" s="2334"/>
    </row>
    <row r="69" spans="1:14" ht="15.75" customHeight="1">
      <c r="A69" s="1197"/>
      <c r="B69" s="2336" t="str">
        <f>+'Table of Contents'!B70:C70</f>
        <v>Annexure 2</v>
      </c>
      <c r="C69" s="2337"/>
      <c r="D69" s="2332" t="str">
        <f>+'Table of Contents'!D70</f>
        <v>General Electrical Specifications</v>
      </c>
      <c r="E69" s="2333"/>
      <c r="F69" s="2333"/>
      <c r="G69" s="2333"/>
      <c r="H69" s="2333"/>
      <c r="I69" s="2333"/>
      <c r="J69" s="2333"/>
      <c r="K69" s="2334"/>
    </row>
    <row r="70" spans="1:14" ht="15.75" customHeight="1">
      <c r="A70" s="1197"/>
      <c r="B70" s="2336" t="str">
        <f>+'Table of Contents'!B71:C71</f>
        <v>Annexure 3</v>
      </c>
      <c r="C70" s="2337"/>
      <c r="D70" s="2332" t="str">
        <f>+'Table of Contents'!D71</f>
        <v>Lightning Protection Specifications</v>
      </c>
      <c r="E70" s="2333"/>
      <c r="F70" s="2333"/>
      <c r="G70" s="2333"/>
      <c r="H70" s="2333"/>
      <c r="I70" s="2333"/>
      <c r="J70" s="2333"/>
      <c r="K70" s="2334"/>
    </row>
    <row r="71" spans="1:14" ht="15.75" customHeight="1">
      <c r="A71" s="1197"/>
      <c r="B71" s="2336" t="str">
        <f>+'Table of Contents'!B73:C73</f>
        <v>Annexure 5</v>
      </c>
      <c r="C71" s="2337"/>
      <c r="D71" s="2332" t="str">
        <f>+'Table of Contents'!D73</f>
        <v>Joint Venture Agreement</v>
      </c>
      <c r="E71" s="2333"/>
      <c r="F71" s="2333"/>
      <c r="G71" s="2333"/>
      <c r="H71" s="2333"/>
      <c r="I71" s="2333"/>
      <c r="J71" s="2333"/>
      <c r="K71" s="2334"/>
    </row>
    <row r="72" spans="1:14" ht="15.75" customHeight="1">
      <c r="A72" s="1197"/>
      <c r="B72" s="2336" t="str">
        <f>+'Table of Contents'!B75:C75</f>
        <v>Annexure 7</v>
      </c>
      <c r="C72" s="2337"/>
      <c r="D72" s="2332" t="str">
        <f>+'Table of Contents'!D75</f>
        <v>Health and Safety Bill of Quantities</v>
      </c>
      <c r="E72" s="2333"/>
      <c r="F72" s="2333"/>
      <c r="G72" s="2333"/>
      <c r="H72" s="2333"/>
      <c r="I72" s="2333"/>
      <c r="J72" s="2333"/>
      <c r="K72" s="2334"/>
    </row>
    <row r="73" spans="1:14" ht="15.75" customHeight="1">
      <c r="A73" s="1197"/>
      <c r="B73" s="2336" t="str">
        <f>+'Table of Contents'!B77:C77</f>
        <v>Annexure 9</v>
      </c>
      <c r="C73" s="2337"/>
      <c r="D73" s="2332" t="str">
        <f>+'Table of Contents'!D77</f>
        <v>Additional Specification - EPWP Beneficiary</v>
      </c>
      <c r="E73" s="2333"/>
      <c r="F73" s="2333"/>
      <c r="G73" s="2333"/>
      <c r="H73" s="2333"/>
      <c r="I73" s="2333"/>
      <c r="J73" s="2333"/>
      <c r="K73" s="2334"/>
    </row>
    <row r="74" spans="1:14" ht="15.75" customHeight="1">
      <c r="A74" s="1197"/>
      <c r="B74" s="2338" t="str">
        <f>+'Table of Contents'!B78:C78</f>
        <v>Annexure 10</v>
      </c>
      <c r="C74" s="2339"/>
      <c r="D74" s="2332" t="str">
        <f>+'Table of Contents'!D78</f>
        <v>EPWP Employment Contract</v>
      </c>
      <c r="E74" s="2333"/>
      <c r="F74" s="2333"/>
      <c r="G74" s="2333"/>
      <c r="H74" s="2333"/>
      <c r="I74" s="2333"/>
      <c r="J74" s="2333"/>
      <c r="K74" s="2334"/>
    </row>
    <row r="75" spans="1:14" ht="15.75" customHeight="1">
      <c r="A75" s="1197"/>
      <c r="B75" s="2338" t="str">
        <f>+'Table of Contents'!B74:C74</f>
        <v>Annexure 6</v>
      </c>
      <c r="C75" s="2339"/>
      <c r="D75" s="2332" t="str">
        <f>+'Table of Contents'!D74</f>
        <v>Occupational Health and Safety Specification</v>
      </c>
      <c r="E75" s="2333"/>
      <c r="F75" s="2333"/>
      <c r="G75" s="2333"/>
      <c r="H75" s="2333"/>
      <c r="I75" s="2333"/>
      <c r="J75" s="2333"/>
      <c r="K75" s="2334"/>
    </row>
    <row r="76" spans="1:14" ht="5.4" customHeight="1">
      <c r="A76" s="1198"/>
      <c r="K76" s="1233"/>
    </row>
    <row r="77" spans="1:14" ht="19.5" customHeight="1">
      <c r="A77" s="2323" t="s">
        <v>4120</v>
      </c>
      <c r="B77" s="2203" t="s">
        <v>293</v>
      </c>
      <c r="C77" s="2203"/>
      <c r="D77" s="2203"/>
      <c r="E77" s="2203"/>
      <c r="F77" s="2203"/>
      <c r="G77" s="2203"/>
      <c r="H77" s="2203"/>
      <c r="I77" s="2203"/>
      <c r="J77" s="2203"/>
      <c r="K77" s="2203"/>
    </row>
    <row r="78" spans="1:14" ht="16.5" customHeight="1">
      <c r="A78" s="2323"/>
      <c r="B78" s="2299" t="s">
        <v>294</v>
      </c>
      <c r="C78" s="2300"/>
      <c r="D78" s="2301"/>
      <c r="E78" s="2325" t="str">
        <f>+'Master Data'!E208</f>
        <v>Sipho Dlamini</v>
      </c>
      <c r="F78" s="2326"/>
      <c r="G78" s="2326"/>
      <c r="H78" s="2326"/>
      <c r="I78" s="2326"/>
      <c r="J78" s="2326"/>
      <c r="K78" s="2327"/>
    </row>
    <row r="79" spans="1:14" ht="12.75" customHeight="1">
      <c r="A79" s="2323"/>
      <c r="B79" s="2299" t="s">
        <v>733</v>
      </c>
      <c r="C79" s="2300"/>
      <c r="D79" s="2301"/>
      <c r="E79" s="2325" t="str">
        <f>IF('Master Data'!E209=1,"Principal Agent","Project Leader")</f>
        <v>Project Leader</v>
      </c>
      <c r="F79" s="2326"/>
      <c r="G79" s="2326"/>
      <c r="H79" s="2326"/>
      <c r="I79" s="2326"/>
      <c r="J79" s="2326"/>
      <c r="K79" s="2327"/>
    </row>
    <row r="80" spans="1:14" ht="12.75" customHeight="1">
      <c r="A80" s="2323"/>
      <c r="B80" s="2299" t="s">
        <v>295</v>
      </c>
      <c r="C80" s="2300"/>
      <c r="D80" s="2301"/>
      <c r="E80" s="2325" t="str">
        <f>CONCATENATE('Master Data'!E210," , ",'Master Data'!E211," ,  ",'Master Data'!Text5)</f>
        <v>uThukela District Office , LadySmith ,  3370</v>
      </c>
      <c r="F80" s="2326"/>
      <c r="G80" s="2326"/>
      <c r="H80" s="2326"/>
      <c r="I80" s="2326"/>
      <c r="J80" s="2326"/>
      <c r="K80" s="2327"/>
    </row>
    <row r="81" spans="1:254" ht="12.75" customHeight="1">
      <c r="A81" s="2323"/>
      <c r="B81" s="2299" t="s">
        <v>296</v>
      </c>
      <c r="C81" s="2300"/>
      <c r="D81" s="2301"/>
      <c r="E81" s="2325" t="str">
        <f>+'Master Data'!E213</f>
        <v>036 638 2900</v>
      </c>
      <c r="F81" s="2326"/>
      <c r="G81" s="2326"/>
      <c r="H81" s="2326"/>
      <c r="I81" s="2326"/>
      <c r="J81" s="2326"/>
      <c r="K81" s="2327"/>
    </row>
    <row r="82" spans="1:254" ht="12.75" customHeight="1">
      <c r="A82" s="2323"/>
      <c r="B82" s="2299" t="s">
        <v>297</v>
      </c>
      <c r="C82" s="2300"/>
      <c r="D82" s="2301"/>
      <c r="E82" s="2325" t="str">
        <f>+'Master Data'!E215</f>
        <v>036 638 2904</v>
      </c>
      <c r="F82" s="2326"/>
      <c r="G82" s="2326"/>
      <c r="H82" s="2326"/>
      <c r="I82" s="2326"/>
      <c r="J82" s="2326"/>
      <c r="K82" s="2327"/>
    </row>
    <row r="83" spans="1:254" ht="12.75" customHeight="1">
      <c r="A83" s="2323"/>
      <c r="B83" s="2299" t="s">
        <v>298</v>
      </c>
      <c r="C83" s="2300"/>
      <c r="D83" s="2301"/>
      <c r="E83" s="2325" t="str">
        <f>+'Master Data'!E216</f>
        <v>sipho.dlamini@pwd.gov.za</v>
      </c>
      <c r="F83" s="2326"/>
      <c r="G83" s="2326"/>
      <c r="H83" s="2326"/>
      <c r="I83" s="2326"/>
      <c r="J83" s="2326"/>
      <c r="K83" s="2327"/>
    </row>
    <row r="84" spans="1:254" ht="61.5" customHeight="1">
      <c r="A84" s="2324"/>
      <c r="B84" s="2245" t="s">
        <v>1266</v>
      </c>
      <c r="C84" s="2246"/>
      <c r="D84" s="2246"/>
      <c r="E84" s="2246"/>
      <c r="F84" s="2246"/>
      <c r="G84" s="2246"/>
      <c r="H84" s="2246"/>
      <c r="I84" s="2246"/>
      <c r="J84" s="2246"/>
      <c r="K84" s="2247"/>
      <c r="M84" s="230" t="s">
        <v>227</v>
      </c>
    </row>
    <row r="85" spans="1:254" ht="21.75" customHeight="1">
      <c r="A85" s="1157" t="s">
        <v>3853</v>
      </c>
      <c r="B85" s="2332" t="str">
        <f>IF(+'Master Data'!E38=1,"Bidder scoring the highest points",IF(+'Master Data'!E38=3,"Proposal procedure using the two stage - system","Competitive Negotiated Procedure"))</f>
        <v>Bidder scoring the highest points</v>
      </c>
      <c r="C85" s="2333"/>
      <c r="D85" s="2333"/>
      <c r="E85" s="2333"/>
      <c r="F85" s="2333"/>
      <c r="G85" s="2333"/>
      <c r="H85" s="2333"/>
      <c r="I85" s="2333"/>
      <c r="J85" s="2333"/>
      <c r="K85" s="2334"/>
      <c r="M85" s="230"/>
    </row>
    <row r="86" spans="1:254" ht="46.5" customHeight="1">
      <c r="A86" s="593" t="s">
        <v>4121</v>
      </c>
      <c r="B86" s="2245" t="str">
        <f ca="1">CONCATENATE("Only those Bidders who are registered with CIBD or who are capable of being so prior to the evaluation of submissions in a "&amp;'Master Data'!D22 &amp;" class of construction and are registered with the CIDB are eligible to submit quotations.  Bidders must also be registered on the Central Suppliers Database.")</f>
        <v>Only those Bidders who are registered with CIBD or who are capable of being so prior to the evaluation of submissions in a 2GB class of construction and are registered with the CIDB are eligible to submit quotations.  Bidders must also be registered on the Central Suppliers Database.</v>
      </c>
      <c r="C86" s="2246"/>
      <c r="D86" s="2246"/>
      <c r="E86" s="2246"/>
      <c r="F86" s="2246"/>
      <c r="G86" s="2246"/>
      <c r="H86" s="2246"/>
      <c r="I86" s="2246"/>
      <c r="J86" s="2246"/>
      <c r="K86" s="2247"/>
    </row>
    <row r="87" spans="1:254" ht="43.5" customHeight="1">
      <c r="A87" s="593" t="s">
        <v>4122</v>
      </c>
      <c r="B87" s="2332" t="s">
        <v>1267</v>
      </c>
      <c r="C87" s="2333"/>
      <c r="D87" s="2333"/>
      <c r="E87" s="2333"/>
      <c r="F87" s="2333"/>
      <c r="G87" s="2333"/>
      <c r="H87" s="2333"/>
      <c r="I87" s="2333"/>
      <c r="J87" s="2333"/>
      <c r="K87" s="2334"/>
    </row>
    <row r="88" spans="1:254" ht="10.5" customHeight="1">
      <c r="A88" s="591"/>
      <c r="B88" s="1199"/>
      <c r="C88" s="577"/>
      <c r="D88" s="577"/>
      <c r="E88" s="577"/>
      <c r="F88" s="577"/>
      <c r="G88" s="577"/>
      <c r="H88" s="577"/>
      <c r="I88" s="577"/>
      <c r="J88" s="577"/>
      <c r="K88" s="1200"/>
    </row>
    <row r="89" spans="1:254" ht="15.6">
      <c r="A89" s="591" t="s">
        <v>4123</v>
      </c>
      <c r="B89" s="2302" t="s">
        <v>906</v>
      </c>
      <c r="C89" s="2137"/>
      <c r="D89" s="2137"/>
      <c r="E89" s="2137"/>
      <c r="F89" s="2137"/>
      <c r="G89" s="2137"/>
      <c r="H89" s="2137"/>
      <c r="I89" s="2137"/>
      <c r="J89" s="2137"/>
      <c r="K89" s="2185"/>
    </row>
    <row r="90" spans="1:254" ht="36" customHeight="1">
      <c r="A90" s="594"/>
      <c r="B90" s="2328" t="s">
        <v>668</v>
      </c>
      <c r="C90" s="2138"/>
      <c r="D90" s="2138"/>
      <c r="E90" s="2137" t="str">
        <f>+'Master Data'!E51</f>
        <v>As per advertisment</v>
      </c>
      <c r="F90" s="2137"/>
      <c r="G90" s="2137"/>
      <c r="H90" s="2137"/>
      <c r="I90" s="2137"/>
      <c r="J90" s="2137"/>
      <c r="K90" s="2185"/>
    </row>
    <row r="91" spans="1:254" ht="15.6">
      <c r="A91" s="594"/>
      <c r="B91" s="2328" t="s">
        <v>667</v>
      </c>
      <c r="C91" s="2138"/>
      <c r="D91" s="2138"/>
      <c r="E91" s="2331" t="str">
        <f>+'Master Data'!E50</f>
        <v>As per advertisment</v>
      </c>
      <c r="F91" s="2331"/>
      <c r="G91" s="2331"/>
      <c r="H91" s="2331"/>
      <c r="I91" s="2331"/>
      <c r="J91" s="559"/>
      <c r="K91" s="1156"/>
    </row>
    <row r="92" spans="1:254" ht="60.6" customHeight="1">
      <c r="A92" s="250"/>
      <c r="B92" s="2335" t="s">
        <v>1377</v>
      </c>
      <c r="C92" s="2316"/>
      <c r="D92" s="2316"/>
      <c r="E92" s="2316"/>
      <c r="F92" s="2316"/>
      <c r="G92" s="2316"/>
      <c r="H92" s="2316"/>
      <c r="I92" s="2316"/>
      <c r="J92" s="2316"/>
      <c r="K92" s="2317"/>
    </row>
    <row r="93" spans="1:254" ht="15.6">
      <c r="A93" s="1220" t="s">
        <v>693</v>
      </c>
      <c r="B93" s="1221"/>
      <c r="C93" s="2322" t="str">
        <f>+'Master Data'!F12</f>
        <v>ZNQ1222 W</v>
      </c>
      <c r="D93" s="2322"/>
      <c r="E93" s="2322"/>
      <c r="F93" s="2322"/>
      <c r="G93" s="1215"/>
      <c r="H93" s="1215"/>
      <c r="I93" s="1222"/>
      <c r="J93" s="1215"/>
      <c r="K93" s="1223"/>
      <c r="L93" s="130"/>
      <c r="M93" s="130"/>
      <c r="N93" s="130"/>
      <c r="Q93" s="1201"/>
      <c r="S93" s="2304"/>
      <c r="T93" s="2304"/>
      <c r="U93" s="2304"/>
      <c r="V93" s="2304"/>
      <c r="Y93" s="1201"/>
      <c r="AA93" s="2304"/>
      <c r="AB93" s="2304"/>
      <c r="AC93" s="2304"/>
      <c r="AD93" s="2304"/>
      <c r="AG93" s="1201"/>
      <c r="AI93" s="2304"/>
      <c r="AJ93" s="2304"/>
      <c r="AK93" s="2304"/>
      <c r="AL93" s="2304"/>
      <c r="AO93" s="1201"/>
      <c r="AQ93" s="2304"/>
      <c r="AR93" s="2304"/>
      <c r="AS93" s="2304"/>
      <c r="AT93" s="2304"/>
      <c r="AW93" s="1201"/>
      <c r="AY93" s="2304"/>
      <c r="AZ93" s="2304"/>
      <c r="BA93" s="2304"/>
      <c r="BB93" s="2304"/>
      <c r="BE93" s="1201"/>
      <c r="BG93" s="2304"/>
      <c r="BH93" s="2304"/>
      <c r="BI93" s="2304"/>
      <c r="BJ93" s="2304"/>
      <c r="BM93" s="1201"/>
      <c r="BO93" s="2304"/>
      <c r="BP93" s="2304"/>
      <c r="BQ93" s="2304"/>
      <c r="BR93" s="2304"/>
      <c r="BU93" s="1201"/>
      <c r="BW93" s="2304"/>
      <c r="BX93" s="2304"/>
      <c r="BY93" s="2304"/>
      <c r="BZ93" s="2304"/>
      <c r="CC93" s="1201"/>
      <c r="CE93" s="2304"/>
      <c r="CF93" s="2304"/>
      <c r="CG93" s="2304"/>
      <c r="CH93" s="2304"/>
      <c r="CK93" s="1201"/>
      <c r="CM93" s="2304"/>
      <c r="CN93" s="2304"/>
      <c r="CO93" s="2304"/>
      <c r="CP93" s="2304"/>
      <c r="CS93" s="1201"/>
      <c r="CU93" s="2304"/>
      <c r="CV93" s="2304"/>
      <c r="CW93" s="2304"/>
      <c r="CX93" s="2304"/>
      <c r="DA93" s="1201"/>
      <c r="DC93" s="2304"/>
      <c r="DD93" s="2304"/>
      <c r="DE93" s="2304"/>
      <c r="DF93" s="2304"/>
      <c r="DI93" s="1201"/>
      <c r="DK93" s="2304"/>
      <c r="DL93" s="2304"/>
      <c r="DM93" s="2304"/>
      <c r="DN93" s="2304"/>
      <c r="DQ93" s="1201"/>
      <c r="DS93" s="2304"/>
      <c r="DT93" s="2304"/>
      <c r="DU93" s="2304"/>
      <c r="DV93" s="2304"/>
      <c r="DY93" s="1201"/>
      <c r="EA93" s="2304"/>
      <c r="EB93" s="2304"/>
      <c r="EC93" s="2304"/>
      <c r="ED93" s="2304"/>
      <c r="EG93" s="1201"/>
      <c r="EI93" s="2304"/>
      <c r="EJ93" s="2304"/>
      <c r="EK93" s="2304"/>
      <c r="EL93" s="2304"/>
      <c r="EO93" s="1201"/>
      <c r="EQ93" s="2304"/>
      <c r="ER93" s="2304"/>
      <c r="ES93" s="2304"/>
      <c r="ET93" s="2304"/>
      <c r="EW93" s="1201"/>
      <c r="EY93" s="2304"/>
      <c r="EZ93" s="2304"/>
      <c r="FA93" s="2304"/>
      <c r="FB93" s="2304"/>
      <c r="FE93" s="1201"/>
      <c r="FG93" s="2304"/>
      <c r="FH93" s="2304"/>
      <c r="FI93" s="2304"/>
      <c r="FJ93" s="2304"/>
      <c r="FM93" s="1201"/>
      <c r="FO93" s="2304"/>
      <c r="FP93" s="2304"/>
      <c r="FQ93" s="2304"/>
      <c r="FR93" s="2304"/>
      <c r="FU93" s="1201"/>
      <c r="FW93" s="2304"/>
      <c r="FX93" s="2304"/>
      <c r="FY93" s="2304"/>
      <c r="FZ93" s="2304"/>
      <c r="GC93" s="1201"/>
      <c r="GE93" s="2304"/>
      <c r="GF93" s="2304"/>
      <c r="GG93" s="2304"/>
      <c r="GH93" s="2304"/>
      <c r="GK93" s="1201"/>
      <c r="GM93" s="2304"/>
      <c r="GN93" s="2304"/>
      <c r="GO93" s="2304"/>
      <c r="GP93" s="2304"/>
      <c r="GS93" s="1201"/>
      <c r="GU93" s="2304"/>
      <c r="GV93" s="2304"/>
      <c r="GW93" s="2304"/>
      <c r="GX93" s="2304"/>
      <c r="HA93" s="1201"/>
      <c r="HC93" s="2304"/>
      <c r="HD93" s="2304"/>
      <c r="HE93" s="2304"/>
      <c r="HF93" s="2304"/>
      <c r="HI93" s="1201"/>
      <c r="HK93" s="2304"/>
      <c r="HL93" s="2304"/>
      <c r="HM93" s="2304"/>
      <c r="HN93" s="2304"/>
      <c r="HQ93" s="1201"/>
      <c r="HS93" s="2304"/>
      <c r="HT93" s="2304"/>
      <c r="HU93" s="2304"/>
      <c r="HV93" s="2304"/>
      <c r="HY93" s="1201"/>
      <c r="IA93" s="2304"/>
      <c r="IB93" s="2304"/>
      <c r="IC93" s="2304"/>
      <c r="ID93" s="2304"/>
      <c r="IG93" s="1201"/>
      <c r="II93" s="2304"/>
      <c r="IJ93" s="2304"/>
      <c r="IK93" s="2304"/>
      <c r="IL93" s="2304"/>
      <c r="IO93" s="1201"/>
      <c r="IQ93" s="2304"/>
      <c r="IR93" s="2304"/>
      <c r="IS93" s="2304"/>
      <c r="IT93" s="2304"/>
    </row>
    <row r="94" spans="1:254" ht="7.95" customHeight="1">
      <c r="A94" s="250"/>
      <c r="B94" s="1212"/>
      <c r="C94" s="1212"/>
      <c r="D94" s="1212"/>
      <c r="E94" s="1212"/>
      <c r="F94" s="1212"/>
      <c r="G94" s="1212"/>
      <c r="H94" s="1212"/>
      <c r="I94" s="1212"/>
      <c r="J94" s="1212"/>
      <c r="K94" s="1224"/>
    </row>
    <row r="95" spans="1:254" ht="34.5" customHeight="1">
      <c r="A95" s="103" t="s">
        <v>3890</v>
      </c>
      <c r="B95" s="2296" t="s">
        <v>326</v>
      </c>
      <c r="C95" s="2297"/>
      <c r="D95" s="2297"/>
      <c r="E95" s="2297"/>
      <c r="F95" s="2297"/>
      <c r="G95" s="2297"/>
      <c r="H95" s="2297"/>
      <c r="I95" s="2297"/>
      <c r="J95" s="2297"/>
      <c r="K95" s="2298"/>
    </row>
    <row r="96" spans="1:254" ht="45" customHeight="1">
      <c r="A96" s="103" t="s">
        <v>4124</v>
      </c>
      <c r="B96" s="2329" t="s">
        <v>333</v>
      </c>
      <c r="C96" s="2109"/>
      <c r="D96" s="2109"/>
      <c r="E96" s="2109"/>
      <c r="F96" s="2109"/>
      <c r="G96" s="2109"/>
      <c r="H96" s="2109"/>
      <c r="I96" s="2109"/>
      <c r="J96" s="2109"/>
      <c r="K96" s="2330"/>
    </row>
    <row r="97" spans="1:15" ht="22.5" customHeight="1">
      <c r="A97" s="102" t="s">
        <v>4125</v>
      </c>
      <c r="B97" s="2296" t="str">
        <f>IF(+'Master Data'!E44=2,"Alternative Offers may not be considered","Alternative offers may be considered")</f>
        <v>Alternative Offers may not be considered</v>
      </c>
      <c r="C97" s="2297"/>
      <c r="D97" s="2297"/>
      <c r="E97" s="2297"/>
      <c r="F97" s="2297"/>
      <c r="G97" s="2297"/>
      <c r="H97" s="2297"/>
      <c r="I97" s="2297"/>
      <c r="J97" s="2297"/>
      <c r="K97" s="2298"/>
    </row>
    <row r="98" spans="1:15" ht="22.5" customHeight="1">
      <c r="A98" s="101" t="s">
        <v>4136</v>
      </c>
      <c r="B98" s="2296" t="str">
        <f>IF(+'Master Data'!E39=1,"To provide the whole of the Works as per the Scope",IF(+'Master Data'!E39=2,"To provide the whole of the Works as per the Scope including Electrical","To provide the whole of the Works as per the Scope including Electrical &amp; Mechanical"))</f>
        <v>To provide the whole of the Works as per the Scope including Electrical</v>
      </c>
      <c r="C98" s="2297"/>
      <c r="D98" s="2297"/>
      <c r="E98" s="2297"/>
      <c r="F98" s="2297"/>
      <c r="G98" s="2297"/>
      <c r="H98" s="2297"/>
      <c r="I98" s="2297"/>
      <c r="J98" s="2297"/>
      <c r="K98" s="2298"/>
    </row>
    <row r="99" spans="1:15" ht="29.25" customHeight="1">
      <c r="A99" s="101" t="s">
        <v>4126</v>
      </c>
      <c r="B99" s="2306" t="s">
        <v>1268</v>
      </c>
      <c r="C99" s="2306"/>
      <c r="D99" s="2306"/>
      <c r="E99" s="2306"/>
      <c r="F99" s="2306"/>
      <c r="G99" s="2306"/>
      <c r="H99" s="2306"/>
      <c r="I99" s="2306"/>
      <c r="J99" s="2306"/>
      <c r="K99" s="2306"/>
    </row>
    <row r="100" spans="1:15" ht="42" customHeight="1">
      <c r="A100" s="68" t="s">
        <v>4127</v>
      </c>
      <c r="B100" s="2203" t="s">
        <v>1269</v>
      </c>
      <c r="C100" s="2203"/>
      <c r="D100" s="2203"/>
      <c r="E100" s="2203"/>
      <c r="F100" s="2203"/>
      <c r="G100" s="2203"/>
      <c r="H100" s="2203"/>
      <c r="I100" s="2203"/>
      <c r="J100" s="2203"/>
      <c r="K100" s="2203"/>
    </row>
    <row r="101" spans="1:15" ht="18" customHeight="1">
      <c r="A101" s="101" t="s">
        <v>4128</v>
      </c>
      <c r="B101" s="2305" t="str">
        <f>+"The quotation offer validity period is "&amp;'Master Data'!D14&amp;" calendar days."</f>
        <v>The quotation offer validity period is 84 calendar days.</v>
      </c>
      <c r="C101" s="2305"/>
      <c r="D101" s="2305"/>
      <c r="E101" s="2305"/>
      <c r="F101" s="2305"/>
      <c r="G101" s="2305"/>
      <c r="H101" s="2305"/>
      <c r="I101" s="2305"/>
      <c r="J101" s="2305"/>
      <c r="K101" s="2305"/>
    </row>
    <row r="102" spans="1:15" ht="30.75" customHeight="1">
      <c r="A102" s="68" t="s">
        <v>3916</v>
      </c>
      <c r="B102" s="2296" t="s">
        <v>334</v>
      </c>
      <c r="C102" s="2297"/>
      <c r="D102" s="2297"/>
      <c r="E102" s="2297"/>
      <c r="F102" s="2297"/>
      <c r="G102" s="2297"/>
      <c r="H102" s="2297"/>
      <c r="I102" s="2297"/>
      <c r="J102" s="2297"/>
      <c r="K102" s="2298"/>
    </row>
    <row r="103" spans="1:15" ht="72" customHeight="1">
      <c r="A103" s="101" t="s">
        <v>4129</v>
      </c>
      <c r="B103" s="2296" t="s">
        <v>327</v>
      </c>
      <c r="C103" s="2297"/>
      <c r="D103" s="2297"/>
      <c r="E103" s="2297"/>
      <c r="F103" s="2297"/>
      <c r="G103" s="2297"/>
      <c r="H103" s="2297"/>
      <c r="I103" s="2297"/>
      <c r="J103" s="2297"/>
      <c r="K103" s="2298"/>
    </row>
    <row r="104" spans="1:15" ht="57.75" customHeight="1">
      <c r="A104" s="251" t="s">
        <v>4130</v>
      </c>
      <c r="B104" s="1885" t="s">
        <v>3818</v>
      </c>
      <c r="C104" s="2297"/>
      <c r="D104" s="2297"/>
      <c r="E104" s="2297"/>
      <c r="F104" s="2297"/>
      <c r="G104" s="2297"/>
      <c r="H104" s="2297"/>
      <c r="I104" s="2297"/>
      <c r="J104" s="2297"/>
      <c r="K104" s="2298"/>
      <c r="L104" s="1202"/>
      <c r="M104" s="1202"/>
      <c r="N104" s="1202"/>
      <c r="O104" s="1202"/>
    </row>
    <row r="105" spans="1:15" ht="33.75" customHeight="1">
      <c r="A105" s="68" t="s">
        <v>4131</v>
      </c>
      <c r="B105" s="2296" t="s">
        <v>335</v>
      </c>
      <c r="C105" s="2297"/>
      <c r="D105" s="2297"/>
      <c r="E105" s="2297"/>
      <c r="F105" s="2297"/>
      <c r="G105" s="2297"/>
      <c r="H105" s="2297"/>
      <c r="I105" s="2297"/>
      <c r="J105" s="2297"/>
      <c r="K105" s="2298"/>
    </row>
    <row r="106" spans="1:15" ht="48" customHeight="1">
      <c r="A106" s="68" t="s">
        <v>4132</v>
      </c>
      <c r="B106" s="2296" t="s">
        <v>336</v>
      </c>
      <c r="C106" s="2297"/>
      <c r="D106" s="2297"/>
      <c r="E106" s="2297"/>
      <c r="F106" s="2297"/>
      <c r="G106" s="2297"/>
      <c r="H106" s="2297"/>
      <c r="I106" s="2297"/>
      <c r="J106" s="2297"/>
      <c r="K106" s="2298"/>
    </row>
    <row r="107" spans="1:15" ht="85.5" hidden="1" customHeight="1" outlineLevel="1">
      <c r="A107" s="1225"/>
      <c r="B107" s="2307" t="s">
        <v>328</v>
      </c>
      <c r="C107" s="2308"/>
      <c r="D107" s="2308"/>
      <c r="E107" s="2308"/>
      <c r="F107" s="2308"/>
      <c r="G107" s="2308"/>
      <c r="H107" s="2308"/>
      <c r="I107" s="2308"/>
      <c r="J107" s="2308"/>
      <c r="K107" s="2309"/>
    </row>
    <row r="108" spans="1:15" ht="93.75" hidden="1" customHeight="1" outlineLevel="1">
      <c r="A108" s="233"/>
      <c r="B108" s="2307" t="s">
        <v>694</v>
      </c>
      <c r="C108" s="2308"/>
      <c r="D108" s="2308"/>
      <c r="E108" s="2308"/>
      <c r="F108" s="2308"/>
      <c r="G108" s="2308"/>
      <c r="H108" s="2308"/>
      <c r="I108" s="2308"/>
      <c r="J108" s="2308"/>
      <c r="K108" s="2309"/>
    </row>
    <row r="109" spans="1:15" ht="15.75" hidden="1" customHeight="1" outlineLevel="1">
      <c r="A109" s="1226"/>
      <c r="B109" s="234"/>
      <c r="C109" s="234"/>
      <c r="D109" s="234"/>
      <c r="E109" s="234"/>
      <c r="F109" s="234"/>
      <c r="G109" s="234"/>
      <c r="H109" s="234"/>
      <c r="I109" s="234"/>
      <c r="J109" s="234"/>
      <c r="K109" s="1227"/>
    </row>
    <row r="110" spans="1:15" ht="15.75" hidden="1" customHeight="1" outlineLevel="1">
      <c r="A110" s="1226"/>
      <c r="B110" s="234"/>
      <c r="C110" s="234"/>
      <c r="D110" s="234"/>
      <c r="E110" s="234"/>
      <c r="F110" s="234"/>
      <c r="G110" s="234"/>
      <c r="H110" s="234"/>
      <c r="I110" s="234"/>
      <c r="J110" s="234"/>
      <c r="K110" s="1227"/>
    </row>
    <row r="111" spans="1:15" ht="15.75" hidden="1" customHeight="1" outlineLevel="1">
      <c r="A111" s="1228" t="s">
        <v>693</v>
      </c>
      <c r="B111" s="1229" t="s">
        <v>735</v>
      </c>
      <c r="C111" s="2321" t="str">
        <f>+'Master Data'!F12</f>
        <v>ZNQ1222 W</v>
      </c>
      <c r="D111" s="2321"/>
      <c r="E111" s="2321"/>
      <c r="F111" s="2321"/>
      <c r="G111" s="2321"/>
      <c r="H111" s="2321"/>
      <c r="I111" s="1230"/>
      <c r="J111" s="1230"/>
      <c r="K111" s="1231"/>
    </row>
    <row r="112" spans="1:15" ht="16.5" hidden="1" customHeight="1" outlineLevel="1">
      <c r="A112" s="1228"/>
      <c r="B112" s="1230"/>
      <c r="C112" s="1232"/>
      <c r="D112" s="1232"/>
      <c r="E112" s="1232"/>
      <c r="F112" s="1232"/>
      <c r="G112" s="1232"/>
      <c r="H112" s="1232"/>
      <c r="I112" s="1230"/>
      <c r="J112" s="1230"/>
      <c r="K112" s="1231"/>
    </row>
    <row r="113" spans="1:12" ht="54" hidden="1" customHeight="1" outlineLevel="1">
      <c r="A113" s="235"/>
      <c r="B113" s="2307" t="s">
        <v>329</v>
      </c>
      <c r="C113" s="2308"/>
      <c r="D113" s="2308"/>
      <c r="E113" s="2308"/>
      <c r="F113" s="2308"/>
      <c r="G113" s="2308"/>
      <c r="H113" s="2308"/>
      <c r="I113" s="2308"/>
      <c r="J113" s="2308"/>
      <c r="K113" s="2309"/>
    </row>
    <row r="114" spans="1:12" ht="40.5" customHeight="1" collapsed="1">
      <c r="A114" s="101" t="s">
        <v>4133</v>
      </c>
      <c r="B114" s="2318" t="s">
        <v>330</v>
      </c>
      <c r="C114" s="2319"/>
      <c r="D114" s="2319"/>
      <c r="E114" s="2319"/>
      <c r="F114" s="2319"/>
      <c r="G114" s="2319"/>
      <c r="H114" s="2319"/>
      <c r="I114" s="2319"/>
      <c r="J114" s="2319"/>
      <c r="K114" s="2320"/>
    </row>
    <row r="115" spans="1:12" ht="11.25" customHeight="1">
      <c r="A115" s="103"/>
      <c r="B115" s="2312"/>
      <c r="C115" s="2313"/>
      <c r="D115" s="2313"/>
      <c r="E115" s="2313"/>
      <c r="F115" s="2313"/>
      <c r="G115" s="2313"/>
      <c r="H115" s="2313"/>
      <c r="I115" s="2313"/>
      <c r="J115" s="2313"/>
      <c r="K115" s="2314"/>
    </row>
    <row r="116" spans="1:12" ht="84.75" customHeight="1">
      <c r="A116" s="101" t="s">
        <v>4134</v>
      </c>
      <c r="B116" s="2299" t="s">
        <v>1270</v>
      </c>
      <c r="C116" s="2300"/>
      <c r="D116" s="2300"/>
      <c r="E116" s="2300"/>
      <c r="F116" s="2300"/>
      <c r="G116" s="2300"/>
      <c r="H116" s="2300"/>
      <c r="I116" s="2300"/>
      <c r="J116" s="2300"/>
      <c r="K116" s="2301"/>
    </row>
    <row r="117" spans="1:12" ht="43.5" customHeight="1">
      <c r="A117" s="102"/>
      <c r="B117" s="2302" t="s">
        <v>708</v>
      </c>
      <c r="C117" s="2137"/>
      <c r="D117" s="2137"/>
      <c r="E117" s="2137"/>
      <c r="F117" s="2137"/>
      <c r="G117" s="2137"/>
      <c r="H117" s="2137"/>
      <c r="I117" s="2137"/>
      <c r="J117" s="2137"/>
      <c r="K117" s="2185"/>
    </row>
    <row r="118" spans="1:12" ht="75" customHeight="1">
      <c r="A118" s="102"/>
      <c r="B118" s="2302" t="s">
        <v>1271</v>
      </c>
      <c r="C118" s="2310"/>
      <c r="D118" s="2310"/>
      <c r="E118" s="2310"/>
      <c r="F118" s="2310"/>
      <c r="G118" s="2310"/>
      <c r="H118" s="2310"/>
      <c r="I118" s="2310"/>
      <c r="J118" s="2310"/>
      <c r="K118" s="2311"/>
    </row>
    <row r="119" spans="1:12" ht="33.75" customHeight="1">
      <c r="A119" s="103"/>
      <c r="B119" s="2315" t="s">
        <v>695</v>
      </c>
      <c r="C119" s="2316"/>
      <c r="D119" s="2316"/>
      <c r="E119" s="2316"/>
      <c r="F119" s="2316"/>
      <c r="G119" s="2316"/>
      <c r="H119" s="2316"/>
      <c r="I119" s="2316"/>
      <c r="J119" s="2316"/>
      <c r="K119" s="2317"/>
    </row>
    <row r="120" spans="1:12" ht="18" customHeight="1">
      <c r="A120" s="1214" t="s">
        <v>693</v>
      </c>
      <c r="B120" s="1215"/>
      <c r="C120" s="2303" t="str">
        <f>+'Master Data'!F12</f>
        <v>ZNQ1222 W</v>
      </c>
      <c r="D120" s="2303"/>
      <c r="E120" s="2303"/>
      <c r="F120" s="2303"/>
      <c r="G120" s="1216"/>
      <c r="H120" s="1217"/>
      <c r="I120" s="1217"/>
      <c r="J120" s="1217"/>
      <c r="K120" s="1218"/>
    </row>
    <row r="121" spans="1:12" ht="14.25" customHeight="1">
      <c r="A121" s="1213"/>
      <c r="B121" s="98"/>
      <c r="C121" s="98"/>
      <c r="D121" s="98"/>
      <c r="E121" s="98"/>
      <c r="F121" s="98"/>
      <c r="G121" s="98"/>
      <c r="H121" s="162"/>
      <c r="I121" s="162"/>
      <c r="J121" s="162"/>
      <c r="K121" s="1219"/>
    </row>
    <row r="122" spans="1:12" ht="18" customHeight="1">
      <c r="A122" s="590" t="s">
        <v>4135</v>
      </c>
      <c r="B122" s="2299" t="s">
        <v>696</v>
      </c>
      <c r="C122" s="2300"/>
      <c r="D122" s="2300"/>
      <c r="E122" s="2300"/>
      <c r="F122" s="2300"/>
      <c r="G122" s="2300"/>
      <c r="H122" s="2300"/>
      <c r="I122" s="2300"/>
      <c r="J122" s="2300"/>
      <c r="K122" s="2301"/>
    </row>
    <row r="123" spans="1:12" ht="25.5" customHeight="1">
      <c r="A123" s="595"/>
      <c r="B123" s="596" t="s">
        <v>291</v>
      </c>
      <c r="C123" s="2137" t="s">
        <v>3819</v>
      </c>
      <c r="D123" s="2137"/>
      <c r="E123" s="2137"/>
      <c r="F123" s="2137"/>
      <c r="G123" s="2137"/>
      <c r="H123" s="2137"/>
      <c r="I123" s="2137"/>
      <c r="J123" s="2137"/>
      <c r="K123" s="2185"/>
    </row>
    <row r="124" spans="1:12" ht="27.75" customHeight="1">
      <c r="A124" s="595"/>
      <c r="B124" s="596" t="s">
        <v>401</v>
      </c>
      <c r="C124" s="2137" t="s">
        <v>898</v>
      </c>
      <c r="D124" s="2137"/>
      <c r="E124" s="2137"/>
      <c r="F124" s="2137"/>
      <c r="G124" s="2137"/>
      <c r="H124" s="2137"/>
      <c r="I124" s="2137"/>
      <c r="J124" s="2137"/>
      <c r="K124" s="2185"/>
    </row>
    <row r="125" spans="1:12" ht="27" customHeight="1">
      <c r="A125" s="595"/>
      <c r="B125" s="596" t="s">
        <v>305</v>
      </c>
      <c r="C125" s="2137" t="s">
        <v>331</v>
      </c>
      <c r="D125" s="2137"/>
      <c r="E125" s="2137"/>
      <c r="F125" s="2137"/>
      <c r="G125" s="2137"/>
      <c r="H125" s="2137"/>
      <c r="I125" s="2137"/>
      <c r="J125" s="2137"/>
      <c r="K125" s="2185"/>
      <c r="L125" s="230" t="s">
        <v>517</v>
      </c>
    </row>
    <row r="126" spans="1:12" ht="39.75" customHeight="1">
      <c r="A126" s="595"/>
      <c r="B126" s="596" t="s">
        <v>545</v>
      </c>
      <c r="C126" s="2137" t="s">
        <v>337</v>
      </c>
      <c r="D126" s="2137"/>
      <c r="E126" s="2137"/>
      <c r="F126" s="2137"/>
      <c r="G126" s="2137"/>
      <c r="H126" s="2137"/>
      <c r="I126" s="2137"/>
      <c r="J126" s="2137"/>
      <c r="K126" s="2185"/>
    </row>
    <row r="127" spans="1:12" ht="13.5" customHeight="1">
      <c r="A127" s="595"/>
      <c r="B127" s="596" t="s">
        <v>546</v>
      </c>
      <c r="C127" s="2137" t="s">
        <v>332</v>
      </c>
      <c r="D127" s="2137"/>
      <c r="E127" s="2137"/>
      <c r="F127" s="2137"/>
      <c r="G127" s="2137"/>
      <c r="H127" s="2137"/>
      <c r="I127" s="2137"/>
      <c r="J127" s="2137"/>
      <c r="K127" s="2185"/>
    </row>
    <row r="128" spans="1:12" ht="14.25" customHeight="1">
      <c r="A128" s="595"/>
      <c r="B128" s="596"/>
      <c r="C128" s="559" t="s">
        <v>495</v>
      </c>
      <c r="D128" s="2137" t="s">
        <v>493</v>
      </c>
      <c r="E128" s="2137"/>
      <c r="F128" s="2137"/>
      <c r="G128" s="2137"/>
      <c r="H128" s="2137"/>
      <c r="I128" s="2137"/>
      <c r="J128" s="2137"/>
      <c r="K128" s="2185"/>
    </row>
    <row r="129" spans="1:11" ht="15.75" customHeight="1">
      <c r="A129" s="595"/>
      <c r="B129" s="596"/>
      <c r="C129" s="559" t="s">
        <v>496</v>
      </c>
      <c r="D129" s="2137" t="s">
        <v>494</v>
      </c>
      <c r="E129" s="2137"/>
      <c r="F129" s="2137"/>
      <c r="G129" s="2137"/>
      <c r="H129" s="2137"/>
      <c r="I129" s="2137"/>
      <c r="J129" s="2137"/>
      <c r="K129" s="2185"/>
    </row>
    <row r="130" spans="1:11" ht="39.75" customHeight="1">
      <c r="A130" s="595"/>
      <c r="B130" s="596" t="s">
        <v>338</v>
      </c>
      <c r="C130" s="2137" t="s">
        <v>1273</v>
      </c>
      <c r="D130" s="2137"/>
      <c r="E130" s="2137"/>
      <c r="F130" s="2137"/>
      <c r="G130" s="2137"/>
      <c r="H130" s="2137"/>
      <c r="I130" s="2137"/>
      <c r="J130" s="2137"/>
      <c r="K130" s="2185"/>
    </row>
    <row r="131" spans="1:11" ht="18" customHeight="1">
      <c r="A131" s="595"/>
      <c r="B131" s="596" t="s">
        <v>339</v>
      </c>
      <c r="C131" s="2137" t="s">
        <v>899</v>
      </c>
      <c r="D131" s="2137"/>
      <c r="E131" s="2137"/>
      <c r="F131" s="2137"/>
      <c r="G131" s="2137"/>
      <c r="H131" s="2137"/>
      <c r="I131" s="2137"/>
      <c r="J131" s="2137"/>
      <c r="K131" s="2185"/>
    </row>
    <row r="132" spans="1:11" ht="19.5" customHeight="1">
      <c r="A132" s="595"/>
      <c r="B132" s="596" t="s">
        <v>340</v>
      </c>
      <c r="C132" s="2137" t="s">
        <v>900</v>
      </c>
      <c r="D132" s="2137"/>
      <c r="E132" s="2137"/>
      <c r="F132" s="2137"/>
      <c r="G132" s="2137"/>
      <c r="H132" s="2137"/>
      <c r="I132" s="2137"/>
      <c r="J132" s="2137"/>
      <c r="K132" s="2185"/>
    </row>
    <row r="133" spans="1:11" ht="27.75" customHeight="1">
      <c r="A133" s="595"/>
      <c r="B133" s="596" t="s">
        <v>341</v>
      </c>
      <c r="C133" s="2137" t="s">
        <v>901</v>
      </c>
      <c r="D133" s="2137"/>
      <c r="E133" s="2137"/>
      <c r="F133" s="2137"/>
      <c r="G133" s="2137"/>
      <c r="H133" s="2137"/>
      <c r="I133" s="2137"/>
      <c r="J133" s="2137"/>
      <c r="K133" s="2185"/>
    </row>
    <row r="134" spans="1:11" ht="20.25" customHeight="1">
      <c r="A134" s="595"/>
      <c r="B134" s="596" t="s">
        <v>342</v>
      </c>
      <c r="C134" s="2137" t="s">
        <v>1272</v>
      </c>
      <c r="D134" s="2137"/>
      <c r="E134" s="2137"/>
      <c r="F134" s="2137"/>
      <c r="G134" s="2137"/>
      <c r="H134" s="2137"/>
      <c r="I134" s="2137"/>
      <c r="J134" s="2137"/>
      <c r="K134" s="2185"/>
    </row>
    <row r="135" spans="1:11" ht="17.25" customHeight="1">
      <c r="A135" s="595"/>
      <c r="B135" s="596" t="s">
        <v>343</v>
      </c>
      <c r="C135" s="2137" t="s">
        <v>580</v>
      </c>
      <c r="D135" s="2137"/>
      <c r="E135" s="2137"/>
      <c r="F135" s="2137"/>
      <c r="G135" s="2137"/>
      <c r="H135" s="2137"/>
      <c r="I135" s="2137"/>
      <c r="J135" s="2137"/>
      <c r="K135" s="2185"/>
    </row>
    <row r="136" spans="1:11" ht="17.25" customHeight="1">
      <c r="A136" s="198"/>
      <c r="B136" s="314" t="s">
        <v>517</v>
      </c>
      <c r="C136" s="1203"/>
      <c r="D136" s="1203"/>
      <c r="E136" s="1203"/>
      <c r="F136" s="1203"/>
      <c r="G136" s="1203"/>
      <c r="H136" s="1203"/>
      <c r="I136" s="1203"/>
      <c r="J136" s="1203"/>
      <c r="K136" s="1204"/>
    </row>
    <row r="137" spans="1:11" ht="42.75" customHeight="1">
      <c r="A137" s="2293" t="s">
        <v>902</v>
      </c>
      <c r="B137" s="2294"/>
      <c r="C137" s="2294"/>
      <c r="D137" s="2294"/>
      <c r="E137" s="2294"/>
      <c r="F137" s="2294"/>
      <c r="G137" s="2294"/>
      <c r="H137" s="2294"/>
      <c r="I137" s="2294"/>
      <c r="J137" s="2294"/>
      <c r="K137" s="2295"/>
    </row>
    <row r="138" spans="1:11" ht="15" customHeight="1">
      <c r="A138" s="1205"/>
    </row>
    <row r="139" spans="1:11" ht="15" customHeight="1">
      <c r="A139" s="1205"/>
      <c r="G139" s="161"/>
    </row>
    <row r="140" spans="1:11" ht="15" customHeight="1">
      <c r="A140" s="1205"/>
    </row>
  </sheetData>
  <sheetProtection formatRows="0"/>
  <mergeCells count="182">
    <mergeCell ref="D67:K67"/>
    <mergeCell ref="B67:C67"/>
    <mergeCell ref="B51:K51"/>
    <mergeCell ref="B45:K45"/>
    <mergeCell ref="C58:K58"/>
    <mergeCell ref="C39:K39"/>
    <mergeCell ref="C40:K40"/>
    <mergeCell ref="C41:K41"/>
    <mergeCell ref="C38:K38"/>
    <mergeCell ref="C42:K42"/>
    <mergeCell ref="C54:K54"/>
    <mergeCell ref="C55:K55"/>
    <mergeCell ref="C60:K60"/>
    <mergeCell ref="B43:K43"/>
    <mergeCell ref="C66:K66"/>
    <mergeCell ref="B56:K56"/>
    <mergeCell ref="C49:F49"/>
    <mergeCell ref="B64:K64"/>
    <mergeCell ref="B61:K61"/>
    <mergeCell ref="C59:K59"/>
    <mergeCell ref="C62:K62"/>
    <mergeCell ref="C63:K63"/>
    <mergeCell ref="C65:K65"/>
    <mergeCell ref="B44:K44"/>
    <mergeCell ref="C46:K46"/>
    <mergeCell ref="C47:K47"/>
    <mergeCell ref="C52:K52"/>
    <mergeCell ref="C53:K53"/>
    <mergeCell ref="C57:K57"/>
    <mergeCell ref="B13:K13"/>
    <mergeCell ref="B11:K11"/>
    <mergeCell ref="B10:K10"/>
    <mergeCell ref="B14:K14"/>
    <mergeCell ref="B22:K22"/>
    <mergeCell ref="B16:K16"/>
    <mergeCell ref="B12:K12"/>
    <mergeCell ref="C20:K20"/>
    <mergeCell ref="C21:K21"/>
    <mergeCell ref="C30:K30"/>
    <mergeCell ref="C31:K31"/>
    <mergeCell ref="C34:K34"/>
    <mergeCell ref="C32:K32"/>
    <mergeCell ref="C35:K35"/>
    <mergeCell ref="C36:K36"/>
    <mergeCell ref="C33:K33"/>
    <mergeCell ref="C37:K37"/>
    <mergeCell ref="C23:K23"/>
    <mergeCell ref="C24:K24"/>
    <mergeCell ref="A6:B6"/>
    <mergeCell ref="J6:K6"/>
    <mergeCell ref="G6:I6"/>
    <mergeCell ref="C6:F6"/>
    <mergeCell ref="A9:A11"/>
    <mergeCell ref="A8:B8"/>
    <mergeCell ref="B9:K9"/>
    <mergeCell ref="C18:K18"/>
    <mergeCell ref="C19:K19"/>
    <mergeCell ref="B15:K15"/>
    <mergeCell ref="B17:K17"/>
    <mergeCell ref="A1:K1"/>
    <mergeCell ref="A2:B2"/>
    <mergeCell ref="C2:K2"/>
    <mergeCell ref="C3:K3"/>
    <mergeCell ref="A3:B3"/>
    <mergeCell ref="C5:F5"/>
    <mergeCell ref="J5:K5"/>
    <mergeCell ref="G5:I5"/>
    <mergeCell ref="A5:B5"/>
    <mergeCell ref="C25:K25"/>
    <mergeCell ref="C26:K26"/>
    <mergeCell ref="C27:K27"/>
    <mergeCell ref="C28:K28"/>
    <mergeCell ref="C29:K29"/>
    <mergeCell ref="B87:K87"/>
    <mergeCell ref="B86:K86"/>
    <mergeCell ref="D68:K68"/>
    <mergeCell ref="D69:K69"/>
    <mergeCell ref="D70:K70"/>
    <mergeCell ref="D71:K71"/>
    <mergeCell ref="B68:C68"/>
    <mergeCell ref="B69:C69"/>
    <mergeCell ref="B70:C70"/>
    <mergeCell ref="B71:C71"/>
    <mergeCell ref="B75:C75"/>
    <mergeCell ref="D75:K75"/>
    <mergeCell ref="B74:C74"/>
    <mergeCell ref="D74:K74"/>
    <mergeCell ref="E78:K78"/>
    <mergeCell ref="B73:C73"/>
    <mergeCell ref="D73:K73"/>
    <mergeCell ref="B72:C72"/>
    <mergeCell ref="D72:K72"/>
    <mergeCell ref="B97:K97"/>
    <mergeCell ref="A77:A84"/>
    <mergeCell ref="E82:K82"/>
    <mergeCell ref="E81:K81"/>
    <mergeCell ref="B81:D81"/>
    <mergeCell ref="B79:D79"/>
    <mergeCell ref="B83:D83"/>
    <mergeCell ref="B82:D82"/>
    <mergeCell ref="E80:K80"/>
    <mergeCell ref="B84:K84"/>
    <mergeCell ref="B80:D80"/>
    <mergeCell ref="E83:K83"/>
    <mergeCell ref="E79:K79"/>
    <mergeCell ref="B78:D78"/>
    <mergeCell ref="B77:K77"/>
    <mergeCell ref="B90:D90"/>
    <mergeCell ref="B96:K96"/>
    <mergeCell ref="B91:D91"/>
    <mergeCell ref="B89:K89"/>
    <mergeCell ref="E91:I91"/>
    <mergeCell ref="B95:K95"/>
    <mergeCell ref="B85:K85"/>
    <mergeCell ref="B92:K92"/>
    <mergeCell ref="E90:K90"/>
    <mergeCell ref="IQ93:IT93"/>
    <mergeCell ref="DC93:DF93"/>
    <mergeCell ref="DK93:DN93"/>
    <mergeCell ref="BG93:BJ93"/>
    <mergeCell ref="BO93:BR93"/>
    <mergeCell ref="BW93:BZ93"/>
    <mergeCell ref="CE93:CH93"/>
    <mergeCell ref="CU93:CX93"/>
    <mergeCell ref="S93:V93"/>
    <mergeCell ref="AA93:AD93"/>
    <mergeCell ref="AI93:AL93"/>
    <mergeCell ref="AQ93:AT93"/>
    <mergeCell ref="GU93:GX93"/>
    <mergeCell ref="EQ93:ET93"/>
    <mergeCell ref="EY93:FB93"/>
    <mergeCell ref="FG93:FJ93"/>
    <mergeCell ref="FO93:FR93"/>
    <mergeCell ref="II93:IL93"/>
    <mergeCell ref="HK93:HN93"/>
    <mergeCell ref="HS93:HV93"/>
    <mergeCell ref="IA93:ID93"/>
    <mergeCell ref="FW93:FZ93"/>
    <mergeCell ref="GE93:GH93"/>
    <mergeCell ref="GM93:GP93"/>
    <mergeCell ref="HC93:HF93"/>
    <mergeCell ref="DS93:DV93"/>
    <mergeCell ref="B101:K101"/>
    <mergeCell ref="B99:K99"/>
    <mergeCell ref="C130:K130"/>
    <mergeCell ref="C131:K131"/>
    <mergeCell ref="B107:K107"/>
    <mergeCell ref="B105:K105"/>
    <mergeCell ref="D128:K128"/>
    <mergeCell ref="D129:K129"/>
    <mergeCell ref="B118:K118"/>
    <mergeCell ref="B115:K115"/>
    <mergeCell ref="B108:K108"/>
    <mergeCell ref="B113:K113"/>
    <mergeCell ref="B119:K119"/>
    <mergeCell ref="B114:K114"/>
    <mergeCell ref="B116:K116"/>
    <mergeCell ref="C111:H111"/>
    <mergeCell ref="B103:K103"/>
    <mergeCell ref="C93:F93"/>
    <mergeCell ref="EA93:ED93"/>
    <mergeCell ref="EI93:EL93"/>
    <mergeCell ref="AY93:BB93"/>
    <mergeCell ref="CM93:CP93"/>
    <mergeCell ref="A137:K137"/>
    <mergeCell ref="B98:K98"/>
    <mergeCell ref="C126:K126"/>
    <mergeCell ref="C123:K123"/>
    <mergeCell ref="B122:K122"/>
    <mergeCell ref="B117:K117"/>
    <mergeCell ref="C120:F120"/>
    <mergeCell ref="C125:K125"/>
    <mergeCell ref="C124:K124"/>
    <mergeCell ref="C135:K135"/>
    <mergeCell ref="C132:K132"/>
    <mergeCell ref="C133:K133"/>
    <mergeCell ref="B102:K102"/>
    <mergeCell ref="B106:K106"/>
    <mergeCell ref="C127:K127"/>
    <mergeCell ref="C134:K134"/>
    <mergeCell ref="B104:K104"/>
    <mergeCell ref="B100:K100"/>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3" manualBreakCount="3">
    <brk id="47" max="10" man="1"/>
    <brk id="92" max="10" man="1"/>
    <brk id="11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32977" r:id="rId4" name="Button 209">
              <controlPr defaultSize="0" print="0" autoFill="0" autoPict="0" macro="[0]!ToMainMenu">
                <anchor>
                  <from>
                    <xdr:col>11</xdr:col>
                    <xdr:colOff>152400</xdr:colOff>
                    <xdr:row>0</xdr:row>
                    <xdr:rowOff>106680</xdr:rowOff>
                  </from>
                  <to>
                    <xdr:col>14</xdr:col>
                    <xdr:colOff>60960</xdr:colOff>
                    <xdr:row>1</xdr:row>
                    <xdr:rowOff>175260</xdr:rowOff>
                  </to>
                </anchor>
              </controlPr>
            </control>
          </mc:Choice>
        </mc:AlternateContent>
        <mc:AlternateContent xmlns:mc="http://schemas.openxmlformats.org/markup-compatibility/2006">
          <mc:Choice Requires="x14">
            <control shapeId="32978" r:id="rId5" name="Button 210">
              <controlPr defaultSize="0" print="0" autoFill="0" autoPict="0" macro="[0]!PrintCoverPGSec1">
                <anchor>
                  <from>
                    <xdr:col>11</xdr:col>
                    <xdr:colOff>152400</xdr:colOff>
                    <xdr:row>1</xdr:row>
                    <xdr:rowOff>731520</xdr:rowOff>
                  </from>
                  <to>
                    <xdr:col>14</xdr:col>
                    <xdr:colOff>60960</xdr:colOff>
                    <xdr:row>2</xdr:row>
                    <xdr:rowOff>198120</xdr:rowOff>
                  </to>
                </anchor>
              </controlPr>
            </control>
          </mc:Choice>
        </mc:AlternateContent>
        <mc:AlternateContent xmlns:mc="http://schemas.openxmlformats.org/markup-compatibility/2006">
          <mc:Choice Requires="x14">
            <control shapeId="32979" r:id="rId6" name="Button 211">
              <controlPr defaultSize="0" print="0" autoFill="0" autoPict="0" macro="[0]!CoverPagVol1Preview">
                <anchor>
                  <from>
                    <xdr:col>11</xdr:col>
                    <xdr:colOff>152400</xdr:colOff>
                    <xdr:row>1</xdr:row>
                    <xdr:rowOff>198120</xdr:rowOff>
                  </from>
                  <to>
                    <xdr:col>14</xdr:col>
                    <xdr:colOff>60960</xdr:colOff>
                    <xdr:row>1</xdr:row>
                    <xdr:rowOff>457200</xdr:rowOff>
                  </to>
                </anchor>
              </controlPr>
            </control>
          </mc:Choice>
        </mc:AlternateContent>
        <mc:AlternateContent xmlns:mc="http://schemas.openxmlformats.org/markup-compatibility/2006">
          <mc:Choice Requires="x14">
            <control shapeId="33204" r:id="rId7" name="Button 436">
              <controlPr defaultSize="0" print="0" autoFill="0" autoPict="0" macro="[0]!ToDataEntry">
                <anchor>
                  <from>
                    <xdr:col>11</xdr:col>
                    <xdr:colOff>152400</xdr:colOff>
                    <xdr:row>3</xdr:row>
                    <xdr:rowOff>7620</xdr:rowOff>
                  </from>
                  <to>
                    <xdr:col>14</xdr:col>
                    <xdr:colOff>60960</xdr:colOff>
                    <xdr:row>4</xdr:row>
                    <xdr:rowOff>220980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C00000"/>
  </sheetPr>
  <dimension ref="A1:IV205"/>
  <sheetViews>
    <sheetView showGridLines="0" zoomScaleNormal="100" zoomScaleSheetLayoutView="100" workbookViewId="0">
      <selection activeCell="C97" sqref="C97:K97"/>
    </sheetView>
  </sheetViews>
  <sheetFormatPr defaultRowHeight="13.2"/>
  <cols>
    <col min="1" max="1" width="4" customWidth="1"/>
    <col min="2" max="2" width="6.6640625" customWidth="1"/>
    <col min="3" max="3" width="7.88671875" customWidth="1"/>
    <col min="4" max="4" width="9.5546875" customWidth="1"/>
    <col min="5" max="5" width="5.44140625" customWidth="1"/>
    <col min="6" max="6" width="6.44140625" customWidth="1"/>
    <col min="7" max="7" width="11.44140625" customWidth="1"/>
    <col min="9" max="9" width="11.6640625" customWidth="1"/>
    <col min="10" max="10" width="24" customWidth="1"/>
    <col min="11" max="11" width="14.44140625" customWidth="1"/>
    <col min="12" max="12" width="13.44140625" customWidth="1"/>
  </cols>
  <sheetData>
    <row r="1" spans="1:16" ht="18" customHeight="1">
      <c r="A1" s="2384" t="s">
        <v>4006</v>
      </c>
      <c r="B1" s="2385"/>
      <c r="C1" s="2385"/>
      <c r="D1" s="2385"/>
      <c r="E1" s="2385"/>
      <c r="F1" s="2385"/>
      <c r="G1" s="2385"/>
      <c r="H1" s="2385"/>
      <c r="I1" s="2385"/>
      <c r="J1" s="2385"/>
      <c r="K1" s="2386"/>
    </row>
    <row r="2" spans="1:16">
      <c r="A2" s="517"/>
      <c r="B2" s="597"/>
      <c r="C2" s="597" t="s">
        <v>2854</v>
      </c>
      <c r="D2" s="597"/>
      <c r="E2" s="598"/>
      <c r="F2" s="598"/>
      <c r="G2" s="598"/>
      <c r="H2" s="598"/>
      <c r="I2" s="598"/>
      <c r="J2" s="598"/>
      <c r="K2" s="598"/>
    </row>
    <row r="3" spans="1:16" ht="6" customHeight="1"/>
    <row r="4" spans="1:16">
      <c r="A4" s="599" t="s">
        <v>3829</v>
      </c>
      <c r="B4" s="2365" t="s">
        <v>531</v>
      </c>
      <c r="C4" s="2365"/>
      <c r="D4" s="2365"/>
      <c r="E4" s="2365"/>
      <c r="F4" s="2365"/>
      <c r="G4" s="2365"/>
      <c r="H4" s="2365"/>
      <c r="I4" s="2365"/>
      <c r="J4" s="2365"/>
      <c r="K4" s="2365"/>
    </row>
    <row r="5" spans="1:16" ht="15" customHeight="1">
      <c r="A5" s="517"/>
      <c r="B5" s="599" t="s">
        <v>3830</v>
      </c>
      <c r="C5" s="599" t="s">
        <v>532</v>
      </c>
      <c r="D5" s="597"/>
      <c r="E5" s="559"/>
      <c r="F5" s="559"/>
      <c r="G5" s="559"/>
      <c r="H5" s="559"/>
      <c r="I5" s="559"/>
      <c r="J5" s="559"/>
      <c r="K5" s="559"/>
    </row>
    <row r="6" spans="1:16" ht="54.75" customHeight="1">
      <c r="A6" s="517"/>
      <c r="B6" s="1416" t="s">
        <v>3831</v>
      </c>
      <c r="C6" s="2166" t="s">
        <v>4143</v>
      </c>
      <c r="D6" s="2166"/>
      <c r="E6" s="2166"/>
      <c r="F6" s="2166"/>
      <c r="G6" s="2166"/>
      <c r="H6" s="2166"/>
      <c r="I6" s="2166"/>
      <c r="J6" s="2166"/>
      <c r="K6" s="2166"/>
    </row>
    <row r="7" spans="1:16" ht="95.25" customHeight="1">
      <c r="A7" s="517"/>
      <c r="B7" s="1416" t="s">
        <v>3832</v>
      </c>
      <c r="C7" s="2166" t="s">
        <v>2855</v>
      </c>
      <c r="D7" s="2166"/>
      <c r="E7" s="2166"/>
      <c r="F7" s="2166"/>
      <c r="G7" s="2166"/>
      <c r="H7" s="2166"/>
      <c r="I7" s="2166"/>
      <c r="J7" s="2166"/>
      <c r="K7" s="2166"/>
    </row>
    <row r="8" spans="1:16" ht="52.5" customHeight="1">
      <c r="A8" s="517"/>
      <c r="B8" s="1416"/>
      <c r="C8" s="1422" t="s">
        <v>731</v>
      </c>
      <c r="D8" s="238" t="s">
        <v>2856</v>
      </c>
      <c r="E8" s="238"/>
      <c r="F8" s="2387" t="s">
        <v>2857</v>
      </c>
      <c r="G8" s="2387"/>
      <c r="H8" s="2387"/>
      <c r="I8" s="2387"/>
      <c r="J8" s="2387"/>
      <c r="K8" s="2387"/>
      <c r="P8" s="1653" t="s">
        <v>517</v>
      </c>
    </row>
    <row r="9" spans="1:16" ht="53.25" customHeight="1">
      <c r="A9" s="517"/>
      <c r="B9" s="1416"/>
      <c r="C9" s="1423"/>
      <c r="D9" s="238" t="s">
        <v>2858</v>
      </c>
      <c r="E9" s="238"/>
      <c r="F9" s="2387" t="s">
        <v>2859</v>
      </c>
      <c r="G9" s="2387"/>
      <c r="H9" s="2387"/>
      <c r="I9" s="2387"/>
      <c r="J9" s="2387"/>
      <c r="K9" s="2387"/>
    </row>
    <row r="10" spans="1:16" ht="31.5" customHeight="1">
      <c r="A10" s="517"/>
      <c r="B10" s="1416" t="s">
        <v>3833</v>
      </c>
      <c r="C10" s="2137" t="s">
        <v>622</v>
      </c>
      <c r="D10" s="2137"/>
      <c r="E10" s="2137"/>
      <c r="F10" s="2137"/>
      <c r="G10" s="2137"/>
      <c r="H10" s="2137"/>
      <c r="I10" s="2137"/>
      <c r="J10" s="2137"/>
      <c r="K10" s="2137"/>
    </row>
    <row r="11" spans="1:16" ht="31.5" customHeight="1">
      <c r="A11" s="538"/>
      <c r="B11" s="604" t="s">
        <v>3834</v>
      </c>
      <c r="C11" s="2374" t="s">
        <v>623</v>
      </c>
      <c r="D11" s="2374"/>
      <c r="E11" s="2374"/>
      <c r="F11" s="2374"/>
      <c r="G11" s="2374"/>
      <c r="H11" s="2374"/>
      <c r="I11" s="2374"/>
      <c r="J11" s="2374"/>
      <c r="K11" s="2374"/>
      <c r="L11" s="67"/>
      <c r="M11" s="67"/>
      <c r="N11" s="67"/>
      <c r="O11" s="67"/>
      <c r="P11" s="67"/>
    </row>
    <row r="12" spans="1:16" ht="15" customHeight="1">
      <c r="A12" s="517"/>
      <c r="B12" s="597"/>
      <c r="C12" s="2166" t="s">
        <v>2860</v>
      </c>
      <c r="D12" s="2166"/>
      <c r="E12" s="2166"/>
      <c r="F12" s="2166"/>
      <c r="G12" s="2166"/>
      <c r="H12" s="2166"/>
      <c r="I12" s="2166"/>
      <c r="J12" s="2166"/>
      <c r="K12" s="2166"/>
    </row>
    <row r="13" spans="1:16" ht="20.25" customHeight="1">
      <c r="A13" s="538"/>
      <c r="B13" s="604" t="s">
        <v>3835</v>
      </c>
      <c r="C13" s="2371" t="s">
        <v>533</v>
      </c>
      <c r="D13" s="2371"/>
      <c r="E13" s="2371"/>
      <c r="F13" s="1424"/>
      <c r="G13" s="538"/>
      <c r="H13" s="538"/>
      <c r="I13" s="538"/>
      <c r="J13" s="1424"/>
      <c r="K13" s="1424"/>
      <c r="L13" s="67"/>
      <c r="M13" s="67"/>
      <c r="N13" s="67"/>
      <c r="O13" s="67"/>
      <c r="P13" s="67"/>
    </row>
    <row r="14" spans="1:16" ht="31.2" customHeight="1">
      <c r="A14" s="517"/>
      <c r="B14" s="517"/>
      <c r="C14" s="599" t="s">
        <v>3836</v>
      </c>
      <c r="D14" s="2166" t="s">
        <v>2861</v>
      </c>
      <c r="E14" s="2166"/>
      <c r="F14" s="2166"/>
      <c r="G14" s="2166"/>
      <c r="H14" s="2166"/>
      <c r="I14" s="2166"/>
      <c r="J14" s="2166"/>
      <c r="K14" s="2166"/>
    </row>
    <row r="15" spans="1:16" ht="31.95" customHeight="1">
      <c r="A15" s="517"/>
      <c r="B15" s="517"/>
      <c r="C15" s="599" t="s">
        <v>3837</v>
      </c>
      <c r="D15" s="2166" t="s">
        <v>3838</v>
      </c>
      <c r="E15" s="2166"/>
      <c r="F15" s="2166"/>
      <c r="G15" s="2166"/>
      <c r="H15" s="2166"/>
      <c r="I15" s="2166"/>
      <c r="J15" s="2166"/>
      <c r="K15" s="2166"/>
    </row>
    <row r="16" spans="1:16" ht="16.95" customHeight="1">
      <c r="A16" s="517"/>
      <c r="B16" s="517"/>
      <c r="C16" s="599" t="s">
        <v>3839</v>
      </c>
      <c r="D16" s="2137" t="s">
        <v>2862</v>
      </c>
      <c r="E16" s="2137"/>
      <c r="F16" s="2137"/>
      <c r="G16" s="2137"/>
      <c r="H16" s="2137"/>
      <c r="I16" s="2137"/>
      <c r="J16" s="2137"/>
      <c r="K16" s="2137"/>
    </row>
    <row r="17" spans="1:16" ht="18" customHeight="1">
      <c r="A17" s="517"/>
      <c r="B17" s="517"/>
      <c r="C17" s="599"/>
      <c r="D17" s="559" t="s">
        <v>1274</v>
      </c>
      <c r="E17" s="2137" t="s">
        <v>1275</v>
      </c>
      <c r="F17" s="2137"/>
      <c r="G17" s="2137"/>
      <c r="H17" s="2137"/>
      <c r="I17" s="2137"/>
      <c r="J17" s="2137"/>
      <c r="K17" s="2137"/>
    </row>
    <row r="18" spans="1:16" ht="32.25" customHeight="1">
      <c r="A18" s="517"/>
      <c r="B18" s="517"/>
      <c r="C18" s="599"/>
      <c r="D18" s="559"/>
      <c r="E18" s="559" t="s">
        <v>495</v>
      </c>
      <c r="F18" s="2166" t="s">
        <v>2863</v>
      </c>
      <c r="G18" s="2166"/>
      <c r="H18" s="2166"/>
      <c r="I18" s="2166"/>
      <c r="J18" s="2166"/>
      <c r="K18" s="2166"/>
    </row>
    <row r="19" spans="1:16" ht="32.25" customHeight="1">
      <c r="A19" s="517"/>
      <c r="B19" s="517"/>
      <c r="C19" s="599"/>
      <c r="D19" s="559"/>
      <c r="E19" s="559" t="s">
        <v>496</v>
      </c>
      <c r="F19" s="2166" t="s">
        <v>3840</v>
      </c>
      <c r="G19" s="2166"/>
      <c r="H19" s="2166"/>
      <c r="I19" s="2166"/>
      <c r="J19" s="2166"/>
      <c r="K19" s="2166"/>
    </row>
    <row r="20" spans="1:16" ht="31.5" customHeight="1">
      <c r="A20" s="517"/>
      <c r="B20" s="517"/>
      <c r="C20" s="599"/>
      <c r="D20" s="559"/>
      <c r="E20" s="559" t="s">
        <v>624</v>
      </c>
      <c r="F20" s="2166" t="s">
        <v>3841</v>
      </c>
      <c r="G20" s="2166"/>
      <c r="H20" s="2166"/>
      <c r="I20" s="2166"/>
      <c r="J20" s="2166"/>
      <c r="K20" s="2166"/>
    </row>
    <row r="21" spans="1:16" ht="31.5" customHeight="1">
      <c r="A21" s="517"/>
      <c r="B21" s="599"/>
      <c r="C21" s="517"/>
      <c r="D21" s="600" t="s">
        <v>438</v>
      </c>
      <c r="E21" s="2242" t="s">
        <v>2864</v>
      </c>
      <c r="F21" s="2242"/>
      <c r="G21" s="2242"/>
      <c r="H21" s="2242"/>
      <c r="I21" s="2242"/>
      <c r="J21" s="2242"/>
      <c r="K21" s="2242"/>
    </row>
    <row r="22" spans="1:16" ht="35.4" customHeight="1">
      <c r="A22" s="517"/>
      <c r="B22" s="599"/>
      <c r="C22" s="517"/>
      <c r="D22" s="600" t="s">
        <v>440</v>
      </c>
      <c r="E22" s="2242" t="s">
        <v>3842</v>
      </c>
      <c r="F22" s="2242"/>
      <c r="G22" s="2242"/>
      <c r="H22" s="2242"/>
      <c r="I22" s="2242"/>
      <c r="J22" s="2242"/>
      <c r="K22" s="2242"/>
    </row>
    <row r="23" spans="1:16" ht="46.2" customHeight="1">
      <c r="A23" s="517"/>
      <c r="B23" s="599"/>
      <c r="C23" s="517"/>
      <c r="D23" s="600" t="s">
        <v>457</v>
      </c>
      <c r="E23" s="2242" t="s">
        <v>1276</v>
      </c>
      <c r="F23" s="2242"/>
      <c r="G23" s="2242"/>
      <c r="H23" s="2242"/>
      <c r="I23" s="2242"/>
      <c r="J23" s="2242"/>
      <c r="K23" s="2242"/>
    </row>
    <row r="24" spans="1:16" ht="31.95" customHeight="1">
      <c r="A24" s="538"/>
      <c r="B24" s="1646" t="s">
        <v>3843</v>
      </c>
      <c r="C24" s="2371" t="s">
        <v>948</v>
      </c>
      <c r="D24" s="2371"/>
      <c r="E24" s="2371"/>
      <c r="F24" s="2371"/>
      <c r="G24" s="2371"/>
      <c r="H24" s="2371"/>
      <c r="I24" s="2371"/>
      <c r="J24" s="2371"/>
      <c r="K24" s="2371"/>
      <c r="L24" s="67"/>
      <c r="M24" s="67"/>
      <c r="N24" s="67"/>
      <c r="O24" s="67"/>
      <c r="P24" s="67"/>
    </row>
    <row r="25" spans="1:16" ht="71.25" customHeight="1">
      <c r="A25" s="517"/>
      <c r="B25" s="599"/>
      <c r="C25" s="2166" t="s">
        <v>2865</v>
      </c>
      <c r="D25" s="2166"/>
      <c r="E25" s="2166"/>
      <c r="F25" s="2166"/>
      <c r="G25" s="2166"/>
      <c r="H25" s="2166"/>
      <c r="I25" s="2166"/>
      <c r="J25" s="2166"/>
      <c r="K25" s="2166"/>
    </row>
    <row r="26" spans="1:16" ht="18" customHeight="1">
      <c r="A26" s="538"/>
      <c r="B26" s="811"/>
      <c r="C26" s="1654" t="s">
        <v>3844</v>
      </c>
      <c r="D26" s="2376" t="s">
        <v>2866</v>
      </c>
      <c r="E26" s="2376"/>
      <c r="F26" s="2376"/>
      <c r="G26" s="2376"/>
      <c r="H26" s="2376"/>
      <c r="I26" s="2376"/>
      <c r="J26" s="2376"/>
      <c r="K26" s="2376"/>
      <c r="L26" s="2376"/>
      <c r="M26" s="67"/>
      <c r="N26" s="67"/>
      <c r="O26" s="67"/>
      <c r="P26" s="67"/>
    </row>
    <row r="27" spans="1:16" ht="24.75" customHeight="1">
      <c r="A27" s="517"/>
      <c r="B27" s="618"/>
      <c r="C27" s="618"/>
      <c r="D27" s="1648" t="s">
        <v>3845</v>
      </c>
      <c r="E27" s="408"/>
      <c r="F27" s="2377" t="s">
        <v>3846</v>
      </c>
      <c r="G27" s="2377"/>
      <c r="H27" s="2377"/>
      <c r="I27" s="2377"/>
      <c r="J27" s="2377"/>
      <c r="K27" s="2377"/>
      <c r="L27" s="2377"/>
    </row>
    <row r="28" spans="1:16" ht="24" customHeight="1">
      <c r="A28" s="517"/>
      <c r="B28" s="618"/>
      <c r="C28" s="618"/>
      <c r="D28" s="1648"/>
      <c r="E28" s="423" t="s">
        <v>3847</v>
      </c>
      <c r="F28" s="2377" t="s">
        <v>3848</v>
      </c>
      <c r="G28" s="2377"/>
      <c r="H28" s="2377"/>
      <c r="I28" s="2377"/>
      <c r="J28" s="2377"/>
      <c r="K28" s="2377"/>
      <c r="L28" s="2377"/>
    </row>
    <row r="29" spans="1:16" ht="15" customHeight="1">
      <c r="A29" s="517"/>
      <c r="B29" s="618"/>
      <c r="C29" s="618"/>
      <c r="D29" s="1648"/>
      <c r="E29" s="1655" t="s">
        <v>438</v>
      </c>
      <c r="F29" s="2377" t="s">
        <v>2867</v>
      </c>
      <c r="G29" s="2377"/>
      <c r="H29" s="2377"/>
      <c r="I29" s="2377"/>
      <c r="J29" s="2377"/>
      <c r="K29" s="2377"/>
      <c r="L29" s="2377"/>
    </row>
    <row r="30" spans="1:16" ht="24.75" customHeight="1">
      <c r="A30" s="517"/>
      <c r="B30" s="618"/>
      <c r="C30" s="618"/>
      <c r="D30" s="1648"/>
      <c r="E30" s="1655" t="s">
        <v>440</v>
      </c>
      <c r="F30" s="2377" t="s">
        <v>2868</v>
      </c>
      <c r="G30" s="2377"/>
      <c r="H30" s="2377"/>
      <c r="I30" s="2377"/>
      <c r="J30" s="2377"/>
      <c r="K30" s="2377"/>
      <c r="L30" s="2377"/>
    </row>
    <row r="31" spans="1:16" ht="18" customHeight="1">
      <c r="A31" s="517"/>
      <c r="B31" s="618"/>
      <c r="C31" s="618"/>
      <c r="D31" s="1648"/>
      <c r="E31" s="1655" t="s">
        <v>457</v>
      </c>
      <c r="F31" s="2377" t="s">
        <v>3820</v>
      </c>
      <c r="G31" s="2377"/>
      <c r="H31" s="2377"/>
      <c r="I31" s="2377"/>
      <c r="J31" s="2377"/>
      <c r="K31" s="2377"/>
      <c r="L31" s="2377"/>
    </row>
    <row r="32" spans="1:16" ht="15" customHeight="1">
      <c r="A32" s="538"/>
      <c r="B32" s="618"/>
      <c r="C32" s="618"/>
      <c r="D32" s="1648" t="s">
        <v>3849</v>
      </c>
      <c r="E32" s="2378" t="s">
        <v>3850</v>
      </c>
      <c r="F32" s="2378"/>
      <c r="G32" s="2378"/>
      <c r="H32" s="2378"/>
      <c r="I32" s="2378"/>
      <c r="J32" s="2378"/>
      <c r="K32" s="2378"/>
      <c r="L32" s="2378"/>
      <c r="M32" s="67"/>
      <c r="N32" s="67"/>
      <c r="O32" s="67"/>
      <c r="P32" s="67"/>
    </row>
    <row r="33" spans="1:16" ht="15" customHeight="1">
      <c r="A33" s="538"/>
      <c r="B33" s="618"/>
      <c r="C33" s="618"/>
      <c r="D33" s="1648" t="s">
        <v>3851</v>
      </c>
      <c r="E33" s="2377" t="s">
        <v>3852</v>
      </c>
      <c r="F33" s="2377"/>
      <c r="G33" s="2377"/>
      <c r="H33" s="2377"/>
      <c r="I33" s="2377"/>
      <c r="J33" s="2377"/>
      <c r="K33" s="2377"/>
      <c r="L33" s="2377"/>
      <c r="M33" s="67"/>
      <c r="N33" s="67"/>
      <c r="O33" s="67"/>
      <c r="P33" s="67"/>
    </row>
    <row r="34" spans="1:16" ht="31.2" customHeight="1">
      <c r="A34" s="538"/>
      <c r="B34" s="618"/>
      <c r="C34" s="1656" t="s">
        <v>3853</v>
      </c>
      <c r="D34" s="2379" t="s">
        <v>949</v>
      </c>
      <c r="E34" s="2379"/>
      <c r="F34" s="2379"/>
      <c r="G34" s="2379"/>
      <c r="H34" s="2379"/>
      <c r="I34" s="2379"/>
      <c r="J34" s="2379"/>
      <c r="K34" s="2379"/>
      <c r="L34" s="2379"/>
      <c r="M34" s="67"/>
      <c r="N34" s="67"/>
      <c r="O34" s="67"/>
      <c r="P34" s="67"/>
    </row>
    <row r="35" spans="1:16" ht="25.5" customHeight="1">
      <c r="A35" s="538"/>
      <c r="B35" s="618"/>
      <c r="C35" s="1656"/>
      <c r="D35" s="1657" t="s">
        <v>3854</v>
      </c>
      <c r="E35" s="2375" t="s">
        <v>531</v>
      </c>
      <c r="F35" s="2375"/>
      <c r="G35" s="2375"/>
      <c r="H35" s="2375"/>
      <c r="I35" s="2375"/>
      <c r="J35" s="2375"/>
      <c r="K35" s="2375"/>
      <c r="L35" s="1657"/>
      <c r="M35" s="67"/>
      <c r="N35" s="67"/>
      <c r="O35" s="67"/>
      <c r="P35" s="67"/>
    </row>
    <row r="36" spans="1:16" ht="50.4" customHeight="1">
      <c r="A36" s="517"/>
      <c r="B36" s="1644"/>
      <c r="C36" s="559"/>
      <c r="D36" s="2166" t="s">
        <v>4156</v>
      </c>
      <c r="E36" s="2166"/>
      <c r="F36" s="2166"/>
      <c r="G36" s="2166"/>
      <c r="H36" s="2166"/>
      <c r="I36" s="2166"/>
      <c r="J36" s="2166"/>
      <c r="K36" s="2166"/>
    </row>
    <row r="37" spans="1:16" ht="15" customHeight="1">
      <c r="A37" s="538"/>
      <c r="B37" s="1646"/>
      <c r="C37" s="1646" t="s">
        <v>3855</v>
      </c>
      <c r="D37" s="2371" t="s">
        <v>614</v>
      </c>
      <c r="E37" s="2371"/>
      <c r="F37" s="2371"/>
      <c r="G37" s="2371"/>
      <c r="H37" s="2371"/>
      <c r="I37" s="2371"/>
      <c r="J37" s="2371"/>
      <c r="K37" s="2371"/>
      <c r="L37" s="67"/>
      <c r="M37" s="67"/>
      <c r="N37" s="67"/>
      <c r="O37" s="67"/>
      <c r="P37" s="67"/>
    </row>
    <row r="38" spans="1:16" ht="83.25" customHeight="1">
      <c r="A38" s="517"/>
      <c r="B38" s="1644"/>
      <c r="C38" s="559"/>
      <c r="D38" s="2138" t="s">
        <v>3856</v>
      </c>
      <c r="E38" s="2138"/>
      <c r="F38" s="2138"/>
      <c r="G38" s="2166" t="s">
        <v>4005</v>
      </c>
      <c r="H38" s="2166"/>
      <c r="I38" s="2166"/>
      <c r="J38" s="2166"/>
      <c r="K38" s="2166"/>
    </row>
    <row r="39" spans="1:16" ht="25.95" customHeight="1">
      <c r="A39" s="517"/>
      <c r="B39" s="1644"/>
      <c r="C39" s="559"/>
      <c r="D39" s="2138" t="s">
        <v>3857</v>
      </c>
      <c r="E39" s="2138"/>
      <c r="F39" s="2138"/>
      <c r="G39" s="2166" t="s">
        <v>3858</v>
      </c>
      <c r="H39" s="2166"/>
      <c r="I39" s="2166"/>
      <c r="J39" s="2166"/>
      <c r="K39" s="2166"/>
    </row>
    <row r="40" spans="1:16" ht="67.5" customHeight="1">
      <c r="A40" s="517"/>
      <c r="B40" s="1644"/>
      <c r="C40" s="559"/>
      <c r="D40" s="2138" t="s">
        <v>3859</v>
      </c>
      <c r="E40" s="2138"/>
      <c r="F40" s="2138"/>
      <c r="G40" s="2166" t="s">
        <v>3860</v>
      </c>
      <c r="H40" s="2166"/>
      <c r="I40" s="2166"/>
      <c r="J40" s="2166"/>
      <c r="K40" s="2166"/>
    </row>
    <row r="41" spans="1:16" ht="38.25" customHeight="1">
      <c r="A41" s="517"/>
      <c r="B41" s="1644"/>
      <c r="C41" s="559"/>
      <c r="D41" s="1644" t="s">
        <v>3861</v>
      </c>
      <c r="E41" s="1644"/>
      <c r="F41" s="1644"/>
      <c r="G41" s="2137" t="s">
        <v>3862</v>
      </c>
      <c r="H41" s="2137"/>
      <c r="I41" s="2137"/>
      <c r="J41" s="2137"/>
      <c r="K41" s="2137"/>
    </row>
    <row r="42" spans="1:16" ht="45" customHeight="1">
      <c r="A42" s="538"/>
      <c r="B42" s="1646"/>
      <c r="C42" s="1646" t="s">
        <v>3863</v>
      </c>
      <c r="D42" s="2371" t="s">
        <v>3864</v>
      </c>
      <c r="E42" s="2371"/>
      <c r="F42" s="2371"/>
      <c r="G42" s="2371"/>
      <c r="H42" s="2371"/>
      <c r="I42" s="2371"/>
      <c r="J42" s="2371"/>
      <c r="K42" s="2371"/>
      <c r="L42" s="67"/>
      <c r="M42" s="67"/>
      <c r="N42" s="67"/>
      <c r="O42" s="67"/>
      <c r="P42" s="67"/>
    </row>
    <row r="43" spans="1:16" ht="23.25" customHeight="1">
      <c r="A43" s="517"/>
      <c r="B43" s="1644"/>
      <c r="C43" s="1644"/>
      <c r="D43" s="2138" t="s">
        <v>3865</v>
      </c>
      <c r="E43" s="2138"/>
      <c r="F43" s="2138"/>
      <c r="G43" s="2138" t="s">
        <v>173</v>
      </c>
      <c r="H43" s="2138"/>
      <c r="I43" s="2138"/>
      <c r="J43" s="2138"/>
      <c r="K43" s="2138"/>
    </row>
    <row r="44" spans="1:16" ht="87.75" customHeight="1">
      <c r="A44" s="517"/>
      <c r="B44" s="1644"/>
      <c r="C44" s="1644"/>
      <c r="D44" s="1644"/>
      <c r="E44" s="1644"/>
      <c r="F44" s="1644"/>
      <c r="G44" s="2166" t="s">
        <v>3866</v>
      </c>
      <c r="H44" s="2166"/>
      <c r="I44" s="2166"/>
      <c r="J44" s="2166"/>
      <c r="K44" s="2166"/>
    </row>
    <row r="45" spans="1:16" ht="15" customHeight="1">
      <c r="A45" s="517"/>
      <c r="B45" s="1644"/>
      <c r="C45" s="1644"/>
      <c r="D45" s="2138" t="s">
        <v>950</v>
      </c>
      <c r="E45" s="2138"/>
      <c r="F45" s="2138"/>
      <c r="G45" s="2138" t="s">
        <v>174</v>
      </c>
      <c r="H45" s="2138"/>
      <c r="I45" s="2138"/>
      <c r="J45" s="2138"/>
      <c r="K45" s="2138"/>
    </row>
    <row r="46" spans="1:16" ht="52.5" customHeight="1">
      <c r="A46" s="517"/>
      <c r="B46" s="1644"/>
      <c r="C46" s="1644"/>
      <c r="D46" s="1644"/>
      <c r="E46" s="1644"/>
      <c r="F46" s="2373" t="s">
        <v>3867</v>
      </c>
      <c r="G46" s="2373"/>
      <c r="H46" s="2166" t="s">
        <v>3868</v>
      </c>
      <c r="I46" s="2166"/>
      <c r="J46" s="2166"/>
      <c r="K46" s="2166"/>
    </row>
    <row r="47" spans="1:16" ht="51.75" customHeight="1">
      <c r="A47" s="517"/>
      <c r="B47" s="1644"/>
      <c r="C47" s="1644"/>
      <c r="D47" s="1644"/>
      <c r="E47" s="1644"/>
      <c r="F47" s="2373" t="s">
        <v>3869</v>
      </c>
      <c r="G47" s="2373"/>
      <c r="H47" s="2166" t="s">
        <v>2869</v>
      </c>
      <c r="I47" s="2166"/>
      <c r="J47" s="2166"/>
      <c r="K47" s="2166"/>
    </row>
    <row r="48" spans="1:16" ht="27.75" customHeight="1">
      <c r="A48" s="1646" t="s">
        <v>3870</v>
      </c>
      <c r="B48" s="2371" t="s">
        <v>951</v>
      </c>
      <c r="C48" s="2371"/>
      <c r="D48" s="2371"/>
      <c r="E48" s="2371"/>
      <c r="F48" s="2371"/>
      <c r="G48" s="2371"/>
      <c r="H48" s="2371"/>
      <c r="I48" s="2371"/>
      <c r="J48" s="2371"/>
      <c r="K48" s="2371"/>
      <c r="L48" s="67"/>
      <c r="M48" s="67"/>
      <c r="N48" s="67"/>
      <c r="O48" s="67"/>
      <c r="P48" s="67"/>
    </row>
    <row r="49" spans="1:16" ht="20.25" customHeight="1">
      <c r="A49" s="517"/>
      <c r="B49" s="601"/>
      <c r="C49" s="517"/>
      <c r="D49" s="517"/>
      <c r="E49" s="517"/>
      <c r="F49" s="517"/>
      <c r="G49" s="517"/>
      <c r="H49" s="517"/>
      <c r="I49" s="517"/>
      <c r="J49" s="517"/>
      <c r="K49" s="517"/>
    </row>
    <row r="50" spans="1:16" ht="15" customHeight="1">
      <c r="A50" s="538"/>
      <c r="B50" s="604" t="s">
        <v>3871</v>
      </c>
      <c r="C50" s="2374" t="s">
        <v>525</v>
      </c>
      <c r="D50" s="2374"/>
      <c r="E50" s="2374"/>
      <c r="F50" s="2374"/>
      <c r="G50" s="2374"/>
      <c r="H50" s="2374"/>
      <c r="I50" s="2374"/>
      <c r="J50" s="2374"/>
      <c r="K50" s="2374"/>
      <c r="L50" s="67"/>
      <c r="M50" s="67"/>
      <c r="N50" s="67"/>
      <c r="O50" s="67"/>
      <c r="P50" s="67"/>
    </row>
    <row r="51" spans="1:16" ht="25.95" customHeight="1">
      <c r="A51" s="517"/>
      <c r="B51" s="517"/>
      <c r="C51" s="602" t="s">
        <v>3872</v>
      </c>
      <c r="D51" s="2166" t="s">
        <v>2870</v>
      </c>
      <c r="E51" s="2166"/>
      <c r="F51" s="2166"/>
      <c r="G51" s="2166"/>
      <c r="H51" s="2166"/>
      <c r="I51" s="2166"/>
      <c r="J51" s="2166"/>
      <c r="K51" s="2166"/>
    </row>
    <row r="52" spans="1:16" ht="15" customHeight="1">
      <c r="A52" s="517"/>
      <c r="B52" s="517"/>
      <c r="C52" s="1210" t="s">
        <v>3873</v>
      </c>
      <c r="D52" s="2166" t="s">
        <v>952</v>
      </c>
      <c r="E52" s="2166"/>
      <c r="F52" s="2166"/>
      <c r="G52" s="2166"/>
      <c r="H52" s="2166"/>
      <c r="I52" s="2166"/>
      <c r="J52" s="2166"/>
      <c r="K52" s="2166"/>
    </row>
    <row r="53" spans="1:16" ht="55.5" customHeight="1">
      <c r="A53" s="538"/>
      <c r="B53" s="1646" t="s">
        <v>3874</v>
      </c>
      <c r="C53" s="2371" t="s">
        <v>953</v>
      </c>
      <c r="D53" s="2371"/>
      <c r="E53" s="2371"/>
      <c r="F53" s="2371"/>
      <c r="G53" s="2371"/>
      <c r="H53" s="2371"/>
      <c r="I53" s="2371"/>
      <c r="J53" s="2371"/>
      <c r="K53" s="2371"/>
      <c r="L53" s="67"/>
      <c r="M53" s="67"/>
      <c r="N53" s="67"/>
      <c r="O53" s="67"/>
      <c r="P53" s="67"/>
    </row>
    <row r="54" spans="1:16" ht="15" customHeight="1">
      <c r="A54" s="517"/>
      <c r="B54" s="517"/>
      <c r="C54" s="602" t="s">
        <v>3875</v>
      </c>
      <c r="D54" s="2137" t="s">
        <v>2871</v>
      </c>
      <c r="E54" s="2137"/>
      <c r="F54" s="2137"/>
      <c r="G54" s="2137"/>
      <c r="H54" s="2137"/>
      <c r="I54" s="2137"/>
      <c r="J54" s="2137"/>
      <c r="K54" s="2137"/>
    </row>
    <row r="55" spans="1:16" ht="47.4" customHeight="1">
      <c r="A55" s="517"/>
      <c r="B55" s="517"/>
      <c r="C55" s="602" t="s">
        <v>3876</v>
      </c>
      <c r="D55" s="2137" t="s">
        <v>2872</v>
      </c>
      <c r="E55" s="2137"/>
      <c r="F55" s="2137"/>
      <c r="G55" s="2137"/>
      <c r="H55" s="2137"/>
      <c r="I55" s="2137"/>
      <c r="J55" s="2137"/>
      <c r="K55" s="2137"/>
    </row>
    <row r="56" spans="1:16" ht="54" customHeight="1">
      <c r="A56" s="517"/>
      <c r="B56" s="517"/>
      <c r="C56" s="547"/>
      <c r="D56" s="547"/>
      <c r="E56" s="547"/>
      <c r="F56" s="547"/>
      <c r="G56" s="547"/>
      <c r="H56" s="547"/>
      <c r="I56" s="547"/>
      <c r="J56" s="547"/>
      <c r="K56" s="547"/>
    </row>
    <row r="57" spans="1:16" ht="9" customHeight="1">
      <c r="A57" s="538"/>
      <c r="B57" s="1646" t="s">
        <v>3877</v>
      </c>
      <c r="C57" s="2371" t="s">
        <v>508</v>
      </c>
      <c r="D57" s="2371"/>
      <c r="E57" s="2371"/>
      <c r="F57" s="2371"/>
      <c r="G57" s="2371"/>
      <c r="H57" s="2371"/>
      <c r="I57" s="2371"/>
      <c r="J57" s="2371"/>
      <c r="K57" s="2371"/>
      <c r="L57" s="67"/>
      <c r="M57" s="67"/>
      <c r="N57" s="67"/>
      <c r="O57" s="67"/>
      <c r="P57" s="67"/>
    </row>
    <row r="58" spans="1:16" ht="15" customHeight="1">
      <c r="A58" s="517"/>
      <c r="B58" s="517"/>
      <c r="C58" s="2166" t="s">
        <v>954</v>
      </c>
      <c r="D58" s="2166"/>
      <c r="E58" s="2166"/>
      <c r="F58" s="2166"/>
      <c r="G58" s="2166"/>
      <c r="H58" s="2166"/>
      <c r="I58" s="2166"/>
      <c r="J58" s="2166"/>
      <c r="K58" s="2166"/>
    </row>
    <row r="59" spans="1:16" ht="45" customHeight="1">
      <c r="A59" s="538"/>
      <c r="B59" s="1646" t="s">
        <v>3878</v>
      </c>
      <c r="C59" s="2371" t="s">
        <v>509</v>
      </c>
      <c r="D59" s="2371"/>
      <c r="E59" s="2371"/>
      <c r="F59" s="2371"/>
      <c r="G59" s="2371"/>
      <c r="H59" s="2371"/>
      <c r="I59" s="2371"/>
      <c r="J59" s="2371"/>
      <c r="K59" s="2371"/>
      <c r="L59" s="67"/>
      <c r="M59" s="67"/>
      <c r="N59" s="67"/>
      <c r="O59" s="67"/>
      <c r="P59" s="67"/>
    </row>
    <row r="60" spans="1:16" ht="15" customHeight="1">
      <c r="A60" s="517"/>
      <c r="B60" s="517"/>
      <c r="C60" s="2166" t="s">
        <v>955</v>
      </c>
      <c r="D60" s="2166"/>
      <c r="E60" s="2166"/>
      <c r="F60" s="2166"/>
      <c r="G60" s="2166"/>
      <c r="H60" s="2166"/>
      <c r="I60" s="2166"/>
      <c r="J60" s="2166"/>
      <c r="K60" s="2166"/>
    </row>
    <row r="61" spans="1:16" ht="42" customHeight="1">
      <c r="A61" s="538"/>
      <c r="B61" s="1646" t="s">
        <v>3879</v>
      </c>
      <c r="C61" s="2371" t="s">
        <v>289</v>
      </c>
      <c r="D61" s="2371"/>
      <c r="E61" s="2371"/>
      <c r="F61" s="2371"/>
      <c r="G61" s="2371"/>
      <c r="H61" s="2371"/>
      <c r="I61" s="2371"/>
      <c r="J61" s="2371"/>
      <c r="K61" s="2371"/>
      <c r="L61" s="67"/>
      <c r="M61" s="67"/>
      <c r="N61" s="67"/>
      <c r="O61" s="67"/>
      <c r="P61" s="67"/>
    </row>
    <row r="62" spans="1:16" ht="15" customHeight="1">
      <c r="A62" s="517"/>
      <c r="B62" s="517"/>
      <c r="C62" s="2166" t="s">
        <v>956</v>
      </c>
      <c r="D62" s="2166"/>
      <c r="E62" s="2166"/>
      <c r="F62" s="2166"/>
      <c r="G62" s="2166"/>
      <c r="H62" s="2166"/>
      <c r="I62" s="2166"/>
      <c r="J62" s="2166"/>
      <c r="K62" s="2166"/>
    </row>
    <row r="63" spans="1:16" ht="42.75" customHeight="1">
      <c r="A63" s="538"/>
      <c r="B63" s="1646" t="s">
        <v>3880</v>
      </c>
      <c r="C63" s="2371" t="s">
        <v>290</v>
      </c>
      <c r="D63" s="2371"/>
      <c r="E63" s="2371"/>
      <c r="F63" s="2371"/>
      <c r="G63" s="2371"/>
      <c r="H63" s="2371"/>
      <c r="I63" s="2371"/>
      <c r="J63" s="2371"/>
      <c r="K63" s="2371"/>
      <c r="L63" s="67"/>
      <c r="M63" s="67"/>
      <c r="N63" s="67"/>
      <c r="O63" s="67"/>
      <c r="P63" s="67"/>
    </row>
    <row r="64" spans="1:16" ht="15" customHeight="1">
      <c r="A64" s="517"/>
      <c r="B64" s="517"/>
      <c r="C64" s="2166" t="s">
        <v>2873</v>
      </c>
      <c r="D64" s="2166"/>
      <c r="E64" s="2166"/>
      <c r="F64" s="2166"/>
      <c r="G64" s="2166"/>
      <c r="H64" s="2166"/>
      <c r="I64" s="2166"/>
      <c r="J64" s="2166"/>
      <c r="K64" s="2166"/>
    </row>
    <row r="65" spans="1:256" ht="31.2" customHeight="1">
      <c r="A65" s="538"/>
      <c r="B65" s="1646" t="s">
        <v>3881</v>
      </c>
      <c r="C65" s="2371" t="s">
        <v>635</v>
      </c>
      <c r="D65" s="2371"/>
      <c r="E65" s="2371"/>
      <c r="F65" s="2371"/>
      <c r="G65" s="2371"/>
      <c r="H65" s="2371"/>
      <c r="I65" s="2371"/>
      <c r="J65" s="2371"/>
      <c r="K65" s="2371"/>
      <c r="L65" s="67"/>
      <c r="M65" s="67"/>
      <c r="N65" s="67"/>
      <c r="O65" s="67"/>
      <c r="P65" s="67"/>
    </row>
    <row r="66" spans="1:256" ht="15" customHeight="1">
      <c r="A66" s="517"/>
      <c r="B66" s="517"/>
      <c r="C66" s="2166" t="s">
        <v>3882</v>
      </c>
      <c r="D66" s="2166"/>
      <c r="E66" s="2166"/>
      <c r="F66" s="2166"/>
      <c r="G66" s="2166"/>
      <c r="H66" s="2166"/>
      <c r="I66" s="2166"/>
      <c r="J66" s="2166"/>
      <c r="K66" s="2166"/>
    </row>
    <row r="67" spans="1:256" ht="43.5" customHeight="1">
      <c r="A67" s="538"/>
      <c r="B67" s="1646" t="s">
        <v>3883</v>
      </c>
      <c r="C67" s="2371" t="s">
        <v>200</v>
      </c>
      <c r="D67" s="2371"/>
      <c r="E67" s="2371"/>
      <c r="F67" s="2371"/>
      <c r="G67" s="2371"/>
      <c r="H67" s="2371"/>
      <c r="I67" s="2371"/>
      <c r="J67" s="2371"/>
      <c r="K67" s="2371"/>
      <c r="L67" s="67"/>
      <c r="M67" s="67"/>
      <c r="N67" s="67"/>
      <c r="O67" s="67"/>
      <c r="P67" s="67"/>
    </row>
    <row r="68" spans="1:256" ht="15" customHeight="1">
      <c r="A68" s="517"/>
      <c r="B68" s="517"/>
      <c r="C68" s="2166" t="s">
        <v>3884</v>
      </c>
      <c r="D68" s="2166"/>
      <c r="E68" s="2166"/>
      <c r="F68" s="2166"/>
      <c r="G68" s="2166"/>
      <c r="H68" s="2166"/>
      <c r="I68" s="2166"/>
      <c r="J68" s="2166"/>
      <c r="K68" s="2166"/>
    </row>
    <row r="69" spans="1:256" ht="31.95" customHeight="1">
      <c r="A69" s="538"/>
      <c r="B69" s="604" t="s">
        <v>3885</v>
      </c>
      <c r="C69" s="2374" t="s">
        <v>232</v>
      </c>
      <c r="D69" s="2374"/>
      <c r="E69" s="2374"/>
      <c r="F69" s="2374"/>
      <c r="G69" s="2374"/>
      <c r="H69" s="2374"/>
      <c r="I69" s="2374"/>
      <c r="J69" s="2374"/>
      <c r="K69" s="2374"/>
      <c r="L69" s="67"/>
      <c r="M69" s="67"/>
      <c r="N69" s="67"/>
      <c r="O69" s="67"/>
      <c r="P69" s="67"/>
    </row>
    <row r="70" spans="1:256" ht="30" customHeight="1">
      <c r="A70" s="517"/>
      <c r="B70" s="517"/>
      <c r="C70" s="2166" t="s">
        <v>3886</v>
      </c>
      <c r="D70" s="2166"/>
      <c r="E70" s="2166"/>
      <c r="F70" s="2166"/>
      <c r="G70" s="2166"/>
      <c r="H70" s="2166"/>
      <c r="I70" s="2166"/>
      <c r="J70" s="2166"/>
      <c r="K70" s="2166"/>
    </row>
    <row r="71" spans="1:256" ht="44.25" customHeight="1">
      <c r="A71" s="538"/>
      <c r="B71" s="1646" t="s">
        <v>3887</v>
      </c>
      <c r="C71" s="2371" t="s">
        <v>957</v>
      </c>
      <c r="D71" s="2371"/>
      <c r="E71" s="2371"/>
      <c r="F71" s="2371"/>
      <c r="G71" s="2371"/>
      <c r="H71" s="2371"/>
      <c r="I71" s="2371"/>
      <c r="J71" s="2371"/>
      <c r="K71" s="2371"/>
      <c r="L71" s="67"/>
      <c r="M71" s="67"/>
      <c r="N71" s="67"/>
      <c r="O71" s="67"/>
      <c r="P71" s="67"/>
    </row>
    <row r="72" spans="1:256" ht="40.5" customHeight="1">
      <c r="A72" s="517"/>
      <c r="B72" s="517"/>
      <c r="C72" s="602" t="s">
        <v>3888</v>
      </c>
      <c r="D72" s="2166" t="s">
        <v>2874</v>
      </c>
      <c r="E72" s="2166"/>
      <c r="F72" s="2166"/>
      <c r="G72" s="2166"/>
      <c r="H72" s="2166"/>
      <c r="I72" s="2166"/>
      <c r="J72" s="2166"/>
      <c r="K72" s="2166"/>
    </row>
    <row r="73" spans="1:256" ht="27" customHeight="1">
      <c r="A73" s="517"/>
      <c r="B73" s="517"/>
      <c r="C73" s="1644" t="s">
        <v>3889</v>
      </c>
      <c r="D73" s="2166" t="s">
        <v>958</v>
      </c>
      <c r="E73" s="2166"/>
      <c r="F73" s="2166"/>
      <c r="G73" s="2166"/>
      <c r="H73" s="2166"/>
      <c r="I73" s="2166"/>
      <c r="J73" s="2166"/>
      <c r="K73" s="2166"/>
    </row>
    <row r="74" spans="1:256" ht="35.25" customHeight="1">
      <c r="A74" s="517"/>
      <c r="B74" s="517"/>
      <c r="C74" s="1644" t="s">
        <v>3890</v>
      </c>
      <c r="D74" s="2166" t="s">
        <v>2875</v>
      </c>
      <c r="E74" s="2166"/>
      <c r="F74" s="2166"/>
      <c r="G74" s="2166"/>
      <c r="H74" s="2166"/>
      <c r="I74" s="2166"/>
      <c r="J74" s="2166"/>
      <c r="K74" s="2166"/>
    </row>
    <row r="75" spans="1:256" ht="30.6" customHeight="1">
      <c r="A75" s="517"/>
      <c r="B75" s="517"/>
      <c r="C75" s="1644" t="s">
        <v>3891</v>
      </c>
      <c r="D75" s="2166" t="s">
        <v>2876</v>
      </c>
      <c r="E75" s="2166"/>
      <c r="F75" s="2166"/>
      <c r="G75" s="2166"/>
      <c r="H75" s="2166"/>
      <c r="I75" s="2166"/>
      <c r="J75" s="2166"/>
      <c r="K75" s="2166"/>
    </row>
    <row r="76" spans="1:256" ht="30" customHeight="1">
      <c r="A76" s="538"/>
      <c r="B76" s="1646" t="s">
        <v>3892</v>
      </c>
      <c r="C76" s="2371" t="s">
        <v>562</v>
      </c>
      <c r="D76" s="2371"/>
      <c r="E76" s="2371"/>
      <c r="F76" s="2371"/>
      <c r="G76" s="2371"/>
      <c r="H76" s="2371"/>
      <c r="I76" s="2371"/>
      <c r="J76" s="2371"/>
      <c r="K76" s="2371"/>
      <c r="L76" s="67"/>
      <c r="M76" s="67"/>
      <c r="N76" s="67"/>
      <c r="O76" s="67"/>
      <c r="P76" s="67"/>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ht="28.5" customHeight="1">
      <c r="A77" s="517"/>
      <c r="B77" s="517"/>
      <c r="C77" s="2166" t="s">
        <v>2877</v>
      </c>
      <c r="D77" s="2166"/>
      <c r="E77" s="2166"/>
      <c r="F77" s="2166"/>
      <c r="G77" s="2166"/>
      <c r="H77" s="2166"/>
      <c r="I77" s="2166"/>
      <c r="J77" s="2166"/>
      <c r="K77" s="2166"/>
    </row>
    <row r="78" spans="1:256" ht="44.4" customHeight="1">
      <c r="A78" s="538"/>
      <c r="B78" s="1646" t="s">
        <v>3893</v>
      </c>
      <c r="C78" s="2371" t="s">
        <v>959</v>
      </c>
      <c r="D78" s="2371"/>
      <c r="E78" s="2371"/>
      <c r="F78" s="2371"/>
      <c r="G78" s="2371"/>
      <c r="H78" s="2371"/>
      <c r="I78" s="2371"/>
      <c r="J78" s="2371"/>
      <c r="K78" s="2371"/>
      <c r="L78" s="67"/>
      <c r="M78" s="67"/>
      <c r="N78" s="67"/>
      <c r="O78" s="67"/>
      <c r="P78" s="67"/>
    </row>
    <row r="79" spans="1:256" ht="28.5" customHeight="1">
      <c r="A79" s="517"/>
      <c r="B79" s="517"/>
      <c r="C79" s="1644" t="s">
        <v>3894</v>
      </c>
      <c r="D79" s="2166" t="s">
        <v>2878</v>
      </c>
      <c r="E79" s="2166"/>
      <c r="F79" s="2166"/>
      <c r="G79" s="2166"/>
      <c r="H79" s="2166"/>
      <c r="I79" s="2166"/>
      <c r="J79" s="2166"/>
      <c r="K79" s="2166"/>
    </row>
    <row r="80" spans="1:256" ht="42.75" customHeight="1">
      <c r="A80" s="517"/>
      <c r="B80" s="517"/>
      <c r="C80" s="1644" t="s">
        <v>3895</v>
      </c>
      <c r="D80" s="2166" t="s">
        <v>3896</v>
      </c>
      <c r="E80" s="2166"/>
      <c r="F80" s="2166"/>
      <c r="G80" s="2166"/>
      <c r="H80" s="2166"/>
      <c r="I80" s="2166"/>
      <c r="J80" s="2166"/>
      <c r="K80" s="2166"/>
    </row>
    <row r="81" spans="1:16" ht="24" customHeight="1">
      <c r="A81" s="517"/>
      <c r="B81" s="517"/>
      <c r="C81" s="1644" t="s">
        <v>3897</v>
      </c>
      <c r="D81" s="2137" t="s">
        <v>3898</v>
      </c>
      <c r="E81" s="2137"/>
      <c r="F81" s="2137"/>
      <c r="G81" s="2137"/>
      <c r="H81" s="2137"/>
      <c r="I81" s="2137"/>
      <c r="J81" s="2137"/>
      <c r="K81" s="2137"/>
    </row>
    <row r="82" spans="1:16" ht="21.75" customHeight="1">
      <c r="A82" s="538"/>
      <c r="B82" s="1646" t="s">
        <v>3899</v>
      </c>
      <c r="C82" s="2371" t="s">
        <v>960</v>
      </c>
      <c r="D82" s="2371"/>
      <c r="E82" s="2371"/>
      <c r="F82" s="2371"/>
      <c r="G82" s="2371"/>
      <c r="H82" s="2371"/>
      <c r="I82" s="2371"/>
      <c r="J82" s="2371"/>
      <c r="K82" s="2371"/>
      <c r="L82" s="67"/>
      <c r="M82" s="67"/>
      <c r="N82" s="67"/>
      <c r="O82" s="67"/>
      <c r="P82" s="67"/>
    </row>
    <row r="83" spans="1:16" ht="43.95" customHeight="1">
      <c r="A83" s="517"/>
      <c r="B83" s="517"/>
      <c r="C83" s="1644" t="s">
        <v>3900</v>
      </c>
      <c r="D83" s="2166" t="s">
        <v>2879</v>
      </c>
      <c r="E83" s="2166"/>
      <c r="F83" s="2166"/>
      <c r="G83" s="2166"/>
      <c r="H83" s="2166"/>
      <c r="I83" s="2166"/>
      <c r="J83" s="2166"/>
      <c r="K83" s="2166"/>
    </row>
    <row r="84" spans="1:16" ht="31.2" customHeight="1">
      <c r="A84" s="517"/>
      <c r="B84" s="517"/>
      <c r="C84" s="1644" t="s">
        <v>3901</v>
      </c>
      <c r="D84" s="2166" t="s">
        <v>1277</v>
      </c>
      <c r="E84" s="2166"/>
      <c r="F84" s="2166"/>
      <c r="G84" s="2166"/>
      <c r="H84" s="2166"/>
      <c r="I84" s="2166"/>
      <c r="J84" s="2166"/>
      <c r="K84" s="2166"/>
    </row>
    <row r="85" spans="1:16" ht="47.25" customHeight="1">
      <c r="A85" s="517"/>
      <c r="B85" s="517"/>
      <c r="C85" s="1644" t="s">
        <v>3902</v>
      </c>
      <c r="D85" s="2166" t="s">
        <v>2880</v>
      </c>
      <c r="E85" s="2166"/>
      <c r="F85" s="2166"/>
      <c r="G85" s="2166"/>
      <c r="H85" s="2166"/>
      <c r="I85" s="2166"/>
      <c r="J85" s="2166"/>
      <c r="K85" s="2166"/>
    </row>
    <row r="86" spans="1:16" ht="58.2" customHeight="1">
      <c r="A86" s="517"/>
      <c r="B86" s="517"/>
      <c r="C86" s="1644" t="s">
        <v>3903</v>
      </c>
      <c r="D86" s="2166" t="s">
        <v>3904</v>
      </c>
      <c r="E86" s="2166"/>
      <c r="F86" s="2166"/>
      <c r="G86" s="2166"/>
      <c r="H86" s="2166"/>
      <c r="I86" s="2166"/>
      <c r="J86" s="2166"/>
      <c r="K86" s="2166"/>
    </row>
    <row r="87" spans="1:16" ht="44.4" customHeight="1">
      <c r="A87" s="517"/>
      <c r="B87" s="517"/>
      <c r="C87" s="602" t="s">
        <v>3905</v>
      </c>
      <c r="D87" s="2166" t="s">
        <v>2881</v>
      </c>
      <c r="E87" s="2166"/>
      <c r="F87" s="2166"/>
      <c r="G87" s="2166"/>
      <c r="H87" s="2166"/>
      <c r="I87" s="2166"/>
      <c r="J87" s="2166"/>
      <c r="K87" s="2166"/>
    </row>
    <row r="88" spans="1:16" ht="15" customHeight="1">
      <c r="A88" s="517"/>
      <c r="B88" s="517"/>
      <c r="C88" s="1644" t="s">
        <v>3906</v>
      </c>
      <c r="D88" s="2166" t="s">
        <v>2882</v>
      </c>
      <c r="E88" s="2166"/>
      <c r="F88" s="2166"/>
      <c r="G88" s="2166"/>
      <c r="H88" s="2166"/>
      <c r="I88" s="2166"/>
      <c r="J88" s="2166"/>
      <c r="K88" s="2166"/>
    </row>
    <row r="89" spans="1:16" ht="30.6" customHeight="1">
      <c r="A89" s="517"/>
      <c r="B89" s="517"/>
      <c r="C89" s="1644" t="s">
        <v>3907</v>
      </c>
      <c r="D89" s="2166" t="s">
        <v>2883</v>
      </c>
      <c r="E89" s="2166"/>
      <c r="F89" s="2166"/>
      <c r="G89" s="2166"/>
      <c r="H89" s="2166"/>
      <c r="I89" s="2166"/>
      <c r="J89" s="2166"/>
      <c r="K89" s="2166"/>
    </row>
    <row r="90" spans="1:16" ht="28.2" customHeight="1">
      <c r="A90" s="517"/>
      <c r="B90" s="517"/>
      <c r="C90" s="1644" t="s">
        <v>3908</v>
      </c>
      <c r="D90" s="2166" t="s">
        <v>1278</v>
      </c>
      <c r="E90" s="2166"/>
      <c r="F90" s="2166"/>
      <c r="G90" s="2166"/>
      <c r="H90" s="2166"/>
      <c r="I90" s="2166"/>
      <c r="J90" s="2166"/>
      <c r="K90" s="2166"/>
    </row>
    <row r="91" spans="1:16" ht="23.25" customHeight="1">
      <c r="A91" s="517"/>
      <c r="B91" s="517"/>
      <c r="C91" s="1644" t="s">
        <v>3909</v>
      </c>
      <c r="D91" s="2166" t="s">
        <v>2884</v>
      </c>
      <c r="E91" s="2166"/>
      <c r="F91" s="2166"/>
      <c r="G91" s="2166"/>
      <c r="H91" s="2166"/>
      <c r="I91" s="2166"/>
      <c r="J91" s="2166"/>
      <c r="K91" s="2166"/>
    </row>
    <row r="92" spans="1:16" ht="28.5" customHeight="1">
      <c r="A92" s="538"/>
      <c r="B92" s="1646" t="s">
        <v>3910</v>
      </c>
      <c r="C92" s="2371" t="s">
        <v>413</v>
      </c>
      <c r="D92" s="2371"/>
      <c r="E92" s="2371"/>
      <c r="F92" s="2371"/>
      <c r="G92" s="2371"/>
      <c r="H92" s="2371"/>
      <c r="I92" s="2371"/>
      <c r="J92" s="2371"/>
      <c r="K92" s="2371"/>
      <c r="L92" s="67"/>
      <c r="M92" s="67"/>
      <c r="N92" s="67"/>
      <c r="O92" s="67"/>
      <c r="P92" s="67"/>
    </row>
    <row r="93" spans="1:16" ht="27.75" customHeight="1">
      <c r="A93" s="517"/>
      <c r="B93" s="603"/>
      <c r="C93" s="2166" t="s">
        <v>743</v>
      </c>
      <c r="D93" s="2166"/>
      <c r="E93" s="2166"/>
      <c r="F93" s="2166"/>
      <c r="G93" s="2166"/>
      <c r="H93" s="2166"/>
      <c r="I93" s="2166"/>
      <c r="J93" s="2166"/>
      <c r="K93" s="2166"/>
    </row>
    <row r="94" spans="1:16" ht="28.5" customHeight="1">
      <c r="A94" s="538"/>
      <c r="B94" s="1646" t="s">
        <v>3911</v>
      </c>
      <c r="C94" s="2259" t="s">
        <v>1279</v>
      </c>
      <c r="D94" s="2259"/>
      <c r="E94" s="2259"/>
      <c r="F94" s="538"/>
      <c r="G94" s="538"/>
      <c r="H94" s="538"/>
      <c r="I94" s="538"/>
      <c r="J94" s="538"/>
      <c r="K94" s="538"/>
      <c r="L94" s="67"/>
      <c r="M94" s="67"/>
      <c r="N94" s="67"/>
      <c r="O94" s="67"/>
      <c r="P94" s="67"/>
    </row>
    <row r="95" spans="1:16" ht="42.75" customHeight="1">
      <c r="A95" s="517"/>
      <c r="B95" s="517"/>
      <c r="C95" s="1644" t="s">
        <v>3912</v>
      </c>
      <c r="D95" s="2166" t="s">
        <v>2885</v>
      </c>
      <c r="E95" s="2166"/>
      <c r="F95" s="2166"/>
      <c r="G95" s="2166"/>
      <c r="H95" s="2166"/>
      <c r="I95" s="2166"/>
      <c r="J95" s="2166"/>
      <c r="K95" s="2166"/>
    </row>
    <row r="96" spans="1:16" ht="25.5" customHeight="1">
      <c r="A96" s="517"/>
      <c r="B96" s="517"/>
      <c r="C96" s="1644" t="s">
        <v>3913</v>
      </c>
      <c r="D96" s="2166" t="s">
        <v>2886</v>
      </c>
      <c r="E96" s="2166"/>
      <c r="F96" s="2166"/>
      <c r="G96" s="2166"/>
      <c r="H96" s="2166"/>
      <c r="I96" s="2166"/>
      <c r="J96" s="2166"/>
      <c r="K96" s="2166"/>
    </row>
    <row r="97" spans="1:16" ht="28.5" customHeight="1">
      <c r="A97" s="538"/>
      <c r="B97" s="1646" t="s">
        <v>3914</v>
      </c>
      <c r="C97" s="2371" t="s">
        <v>744</v>
      </c>
      <c r="D97" s="2371"/>
      <c r="E97" s="2371"/>
      <c r="F97" s="2371"/>
      <c r="G97" s="2371"/>
      <c r="H97" s="2371"/>
      <c r="I97" s="2371"/>
      <c r="J97" s="2371"/>
      <c r="K97" s="2371"/>
      <c r="L97" s="67"/>
      <c r="M97" s="67"/>
      <c r="N97" s="67"/>
      <c r="O97" s="67"/>
      <c r="P97" s="67"/>
    </row>
    <row r="98" spans="1:16" ht="33" customHeight="1">
      <c r="A98" s="517"/>
      <c r="B98" s="517"/>
      <c r="C98" s="1644" t="s">
        <v>3915</v>
      </c>
      <c r="D98" s="2166" t="s">
        <v>2887</v>
      </c>
      <c r="E98" s="2166"/>
      <c r="F98" s="2166"/>
      <c r="G98" s="2166"/>
      <c r="H98" s="2166"/>
      <c r="I98" s="2166"/>
      <c r="J98" s="2166"/>
      <c r="K98" s="2166"/>
    </row>
    <row r="99" spans="1:16" ht="33" customHeight="1">
      <c r="A99" s="517"/>
      <c r="B99" s="517"/>
      <c r="C99" s="1644" t="s">
        <v>3916</v>
      </c>
      <c r="D99" s="2166" t="s">
        <v>2888</v>
      </c>
      <c r="E99" s="2166"/>
      <c r="F99" s="2166"/>
      <c r="G99" s="2166"/>
      <c r="H99" s="2166"/>
      <c r="I99" s="2166"/>
      <c r="J99" s="2166"/>
      <c r="K99" s="2166"/>
    </row>
    <row r="100" spans="1:16" ht="42.6" customHeight="1">
      <c r="A100" s="517"/>
      <c r="B100" s="517"/>
      <c r="C100" s="1644" t="s">
        <v>3917</v>
      </c>
      <c r="D100" s="2166" t="s">
        <v>3918</v>
      </c>
      <c r="E100" s="2166"/>
      <c r="F100" s="2166"/>
      <c r="G100" s="2166"/>
      <c r="H100" s="2166"/>
      <c r="I100" s="2166"/>
      <c r="J100" s="2166"/>
      <c r="K100" s="2166"/>
    </row>
    <row r="101" spans="1:16" ht="32.4" customHeight="1">
      <c r="A101" s="517"/>
      <c r="B101" s="517"/>
      <c r="C101" s="1644" t="s">
        <v>3919</v>
      </c>
      <c r="D101" s="2166" t="s">
        <v>3920</v>
      </c>
      <c r="E101" s="2166"/>
      <c r="F101" s="2166"/>
      <c r="G101" s="2166"/>
      <c r="H101" s="2166"/>
      <c r="I101" s="2166"/>
      <c r="J101" s="2166"/>
      <c r="K101" s="2166"/>
    </row>
    <row r="102" spans="1:16" ht="28.5" customHeight="1">
      <c r="A102" s="538"/>
      <c r="B102" s="1646" t="s">
        <v>3921</v>
      </c>
      <c r="C102" s="2371" t="s">
        <v>745</v>
      </c>
      <c r="D102" s="2371"/>
      <c r="E102" s="2371"/>
      <c r="F102" s="2371"/>
      <c r="G102" s="2371"/>
      <c r="H102" s="2371"/>
      <c r="I102" s="2371"/>
      <c r="J102" s="2371"/>
      <c r="K102" s="2371"/>
      <c r="L102" s="67"/>
      <c r="M102" s="67"/>
      <c r="N102" s="67"/>
      <c r="O102" s="67"/>
      <c r="P102" s="67"/>
    </row>
    <row r="103" spans="1:16" ht="55.2" customHeight="1">
      <c r="A103" s="517"/>
      <c r="B103" s="603"/>
      <c r="C103" s="2166" t="s">
        <v>3922</v>
      </c>
      <c r="D103" s="2166"/>
      <c r="E103" s="2166"/>
      <c r="F103" s="2166"/>
      <c r="G103" s="2166"/>
      <c r="H103" s="2166"/>
      <c r="I103" s="2166"/>
      <c r="J103" s="2166"/>
      <c r="K103" s="2166"/>
    </row>
    <row r="104" spans="1:16" ht="27" customHeight="1">
      <c r="A104" s="517"/>
      <c r="B104" s="603"/>
      <c r="C104" s="1425" t="s">
        <v>731</v>
      </c>
      <c r="D104" s="2383" t="s">
        <v>3923</v>
      </c>
      <c r="E104" s="2383"/>
      <c r="F104" s="2383"/>
      <c r="G104" s="2383"/>
      <c r="H104" s="2383"/>
      <c r="I104" s="2383"/>
      <c r="J104" s="2383"/>
      <c r="K104" s="2383"/>
    </row>
    <row r="105" spans="1:16" ht="28.5" customHeight="1">
      <c r="A105" s="538"/>
      <c r="B105" s="1646" t="s">
        <v>3924</v>
      </c>
      <c r="C105" s="2371" t="s">
        <v>191</v>
      </c>
      <c r="D105" s="2371"/>
      <c r="E105" s="2371"/>
      <c r="F105" s="2371"/>
      <c r="G105" s="2371"/>
      <c r="H105" s="2371"/>
      <c r="I105" s="2371"/>
      <c r="J105" s="2371"/>
      <c r="K105" s="2371"/>
      <c r="L105" s="67"/>
      <c r="M105" s="67"/>
      <c r="N105" s="67"/>
      <c r="O105" s="67"/>
      <c r="P105" s="67"/>
    </row>
    <row r="106" spans="1:16" ht="90" customHeight="1">
      <c r="A106" s="517"/>
      <c r="B106" s="517"/>
      <c r="C106" s="1644" t="s">
        <v>3925</v>
      </c>
      <c r="D106" s="2166" t="s">
        <v>3926</v>
      </c>
      <c r="E106" s="2166"/>
      <c r="F106" s="2166"/>
      <c r="G106" s="2166"/>
      <c r="H106" s="2166"/>
      <c r="I106" s="2166"/>
      <c r="J106" s="2166"/>
      <c r="K106" s="2166"/>
    </row>
    <row r="107" spans="1:16" ht="16.2" customHeight="1">
      <c r="A107" s="517"/>
      <c r="B107" s="517"/>
      <c r="C107" s="1644" t="s">
        <v>3927</v>
      </c>
      <c r="D107" s="2166" t="s">
        <v>192</v>
      </c>
      <c r="E107" s="2166"/>
      <c r="F107" s="2166"/>
      <c r="G107" s="2166"/>
      <c r="H107" s="2166"/>
      <c r="I107" s="2166"/>
      <c r="J107" s="2166"/>
      <c r="K107" s="2166"/>
    </row>
    <row r="108" spans="1:16" ht="15" customHeight="1">
      <c r="A108" s="538"/>
      <c r="B108" s="1646" t="s">
        <v>3928</v>
      </c>
      <c r="C108" s="2371" t="s">
        <v>193</v>
      </c>
      <c r="D108" s="2371"/>
      <c r="E108" s="2371"/>
      <c r="F108" s="2371"/>
      <c r="G108" s="2371"/>
      <c r="H108" s="2371"/>
      <c r="I108" s="2371"/>
      <c r="J108" s="2371"/>
      <c r="K108" s="2371"/>
      <c r="L108" s="67"/>
      <c r="M108" s="67"/>
      <c r="N108" s="67"/>
      <c r="O108" s="67"/>
      <c r="P108" s="67"/>
    </row>
    <row r="109" spans="1:16" ht="30.75" customHeight="1">
      <c r="A109" s="517"/>
      <c r="B109" s="517"/>
      <c r="C109" s="2166" t="s">
        <v>2889</v>
      </c>
      <c r="D109" s="2166"/>
      <c r="E109" s="2166"/>
      <c r="F109" s="2166"/>
      <c r="G109" s="2166"/>
      <c r="H109" s="2166"/>
      <c r="I109" s="2166"/>
      <c r="J109" s="2166"/>
      <c r="K109" s="2166"/>
    </row>
    <row r="110" spans="1:16" ht="15" customHeight="1">
      <c r="A110" s="538"/>
      <c r="B110" s="1646" t="s">
        <v>3929</v>
      </c>
      <c r="C110" s="2380" t="s">
        <v>3930</v>
      </c>
      <c r="D110" s="2380"/>
      <c r="E110" s="2380"/>
      <c r="F110" s="2380"/>
      <c r="G110" s="2380"/>
      <c r="H110" s="2380"/>
      <c r="I110" s="2380"/>
      <c r="J110" s="2380"/>
      <c r="K110" s="2380"/>
      <c r="L110" s="67"/>
      <c r="M110" s="67"/>
      <c r="N110" s="67"/>
      <c r="O110" s="67"/>
      <c r="P110" s="67"/>
    </row>
    <row r="111" spans="1:16" ht="40.950000000000003" customHeight="1">
      <c r="A111" s="517"/>
      <c r="B111" s="517"/>
      <c r="C111" s="2166" t="s">
        <v>2890</v>
      </c>
      <c r="D111" s="2166"/>
      <c r="E111" s="2166"/>
      <c r="F111" s="2166"/>
      <c r="G111" s="2166"/>
      <c r="H111" s="2166"/>
      <c r="I111" s="2166"/>
      <c r="J111" s="2166"/>
      <c r="K111" s="2166"/>
    </row>
    <row r="112" spans="1:16" ht="15" customHeight="1">
      <c r="A112" s="538"/>
      <c r="B112" s="1646" t="s">
        <v>3931</v>
      </c>
      <c r="C112" s="2371" t="s">
        <v>510</v>
      </c>
      <c r="D112" s="2371"/>
      <c r="E112" s="2371"/>
      <c r="F112" s="2371"/>
      <c r="G112" s="538"/>
      <c r="H112" s="538"/>
      <c r="I112" s="538"/>
      <c r="J112" s="538"/>
      <c r="K112" s="538"/>
      <c r="L112" s="67"/>
      <c r="M112" s="67"/>
      <c r="N112" s="67"/>
      <c r="O112" s="67"/>
      <c r="P112" s="67"/>
    </row>
    <row r="113" spans="1:16" ht="35.4" customHeight="1">
      <c r="A113" s="517"/>
      <c r="B113" s="517"/>
      <c r="C113" s="2166" t="s">
        <v>746</v>
      </c>
      <c r="D113" s="2166"/>
      <c r="E113" s="2166"/>
      <c r="F113" s="2166"/>
      <c r="G113" s="2166"/>
      <c r="H113" s="2166"/>
      <c r="I113" s="2166"/>
      <c r="J113" s="2166"/>
      <c r="K113" s="2166"/>
    </row>
    <row r="114" spans="1:16" ht="21.6" customHeight="1">
      <c r="A114" s="538"/>
      <c r="B114" s="1646" t="s">
        <v>3932</v>
      </c>
      <c r="C114" s="2371" t="s">
        <v>747</v>
      </c>
      <c r="D114" s="2371"/>
      <c r="E114" s="2371"/>
      <c r="F114" s="2371"/>
      <c r="G114" s="2371"/>
      <c r="H114" s="2371"/>
      <c r="I114" s="2371"/>
      <c r="J114" s="2371"/>
      <c r="K114" s="2371"/>
      <c r="L114" s="67"/>
      <c r="M114" s="67"/>
      <c r="N114" s="67"/>
      <c r="O114" s="67"/>
      <c r="P114" s="67"/>
    </row>
    <row r="115" spans="1:16" ht="33.6" customHeight="1">
      <c r="A115" s="517"/>
      <c r="B115" s="517"/>
      <c r="C115" s="2166" t="s">
        <v>2891</v>
      </c>
      <c r="D115" s="2166"/>
      <c r="E115" s="2166"/>
      <c r="F115" s="2166"/>
      <c r="G115" s="2166"/>
      <c r="H115" s="2166"/>
      <c r="I115" s="2166"/>
      <c r="J115" s="2166"/>
      <c r="K115" s="2166"/>
    </row>
    <row r="116" spans="1:16" ht="21.6" customHeight="1">
      <c r="A116" s="538"/>
      <c r="B116" s="1646" t="s">
        <v>3933</v>
      </c>
      <c r="C116" s="2371" t="s">
        <v>265</v>
      </c>
      <c r="D116" s="2371"/>
      <c r="E116" s="2371"/>
      <c r="F116" s="2371"/>
      <c r="G116" s="2371"/>
      <c r="H116" s="2371"/>
      <c r="I116" s="2371"/>
      <c r="J116" s="2371"/>
      <c r="K116" s="2371"/>
      <c r="L116" s="67"/>
      <c r="M116" s="67"/>
      <c r="N116" s="67"/>
      <c r="O116" s="67"/>
      <c r="P116" s="67"/>
    </row>
    <row r="117" spans="1:16" ht="15" customHeight="1">
      <c r="A117" s="517"/>
      <c r="B117" s="517"/>
      <c r="C117" s="2166" t="s">
        <v>2892</v>
      </c>
      <c r="D117" s="2166"/>
      <c r="E117" s="2166"/>
      <c r="F117" s="2166"/>
      <c r="G117" s="2166"/>
      <c r="H117" s="2166"/>
      <c r="I117" s="2166"/>
      <c r="J117" s="2166"/>
      <c r="K117" s="2166"/>
    </row>
    <row r="118" spans="1:16" ht="24" customHeight="1">
      <c r="A118" s="604" t="s">
        <v>3934</v>
      </c>
      <c r="B118" s="2371" t="s">
        <v>748</v>
      </c>
      <c r="C118" s="2371"/>
      <c r="D118" s="2371"/>
      <c r="E118" s="2371"/>
      <c r="F118" s="2371"/>
      <c r="G118" s="2371"/>
      <c r="H118" s="2371"/>
      <c r="I118" s="2371"/>
      <c r="J118" s="2371"/>
      <c r="K118" s="2371"/>
      <c r="L118" s="67"/>
      <c r="M118" s="67"/>
      <c r="N118" s="67"/>
      <c r="O118" s="67"/>
      <c r="P118" s="67"/>
    </row>
    <row r="119" spans="1:16" ht="32.25" customHeight="1">
      <c r="A119" s="538"/>
      <c r="B119" s="604" t="s">
        <v>3935</v>
      </c>
      <c r="C119" s="2371" t="s">
        <v>1280</v>
      </c>
      <c r="D119" s="2371"/>
      <c r="E119" s="2371"/>
      <c r="F119" s="2371"/>
      <c r="G119" s="2371"/>
      <c r="H119" s="2371"/>
      <c r="I119" s="2371"/>
      <c r="J119" s="2371"/>
      <c r="K119" s="2371"/>
      <c r="L119" s="67"/>
      <c r="M119" s="67"/>
      <c r="N119" s="67"/>
      <c r="O119" s="67"/>
      <c r="P119" s="67"/>
    </row>
    <row r="120" spans="1:16" ht="54.6" customHeight="1">
      <c r="A120" s="517"/>
      <c r="B120" s="517"/>
      <c r="C120" s="602" t="s">
        <v>3936</v>
      </c>
      <c r="D120" s="2166" t="s">
        <v>3937</v>
      </c>
      <c r="E120" s="2166"/>
      <c r="F120" s="2166"/>
      <c r="G120" s="2166"/>
      <c r="H120" s="2166"/>
      <c r="I120" s="2166"/>
      <c r="J120" s="2166"/>
      <c r="K120" s="2166"/>
    </row>
    <row r="121" spans="1:16" ht="30.6" customHeight="1">
      <c r="A121" s="517"/>
      <c r="B121" s="517"/>
      <c r="C121" s="602" t="s">
        <v>3938</v>
      </c>
      <c r="D121" s="2166" t="s">
        <v>749</v>
      </c>
      <c r="E121" s="2166"/>
      <c r="F121" s="2166"/>
      <c r="G121" s="2166"/>
      <c r="H121" s="2166"/>
      <c r="I121" s="2166"/>
      <c r="J121" s="2166"/>
      <c r="K121" s="2166"/>
    </row>
    <row r="122" spans="1:16" ht="15" customHeight="1">
      <c r="A122" s="517"/>
      <c r="B122" s="517"/>
      <c r="C122" s="602"/>
      <c r="D122" s="577" t="s">
        <v>267</v>
      </c>
      <c r="E122" s="2166" t="s">
        <v>750</v>
      </c>
      <c r="F122" s="2166"/>
      <c r="G122" s="2166"/>
      <c r="H122" s="2166"/>
      <c r="I122" s="2166"/>
      <c r="J122" s="2166"/>
      <c r="K122" s="2166"/>
    </row>
    <row r="123" spans="1:16" ht="30.6" customHeight="1">
      <c r="A123" s="517"/>
      <c r="B123" s="517"/>
      <c r="C123" s="602"/>
      <c r="D123" s="577" t="s">
        <v>438</v>
      </c>
      <c r="E123" s="2166" t="s">
        <v>751</v>
      </c>
      <c r="F123" s="2166"/>
      <c r="G123" s="2166"/>
      <c r="H123" s="2166"/>
      <c r="I123" s="2166"/>
      <c r="J123" s="2166"/>
      <c r="K123" s="2166"/>
    </row>
    <row r="124" spans="1:16" ht="15" customHeight="1">
      <c r="A124" s="517"/>
      <c r="B124" s="517"/>
      <c r="C124" s="602"/>
      <c r="D124" s="577" t="s">
        <v>440</v>
      </c>
      <c r="E124" s="2166" t="s">
        <v>752</v>
      </c>
      <c r="F124" s="2166"/>
      <c r="G124" s="2166"/>
      <c r="H124" s="2166"/>
      <c r="I124" s="2166"/>
      <c r="J124" s="2166"/>
      <c r="K124" s="2166"/>
    </row>
    <row r="125" spans="1:16" ht="44.25" customHeight="1">
      <c r="A125" s="538"/>
      <c r="B125" s="1646" t="s">
        <v>3939</v>
      </c>
      <c r="C125" s="2371" t="s">
        <v>220</v>
      </c>
      <c r="D125" s="2371"/>
      <c r="E125" s="2371"/>
      <c r="F125" s="2371"/>
      <c r="G125" s="538"/>
      <c r="H125" s="538"/>
      <c r="I125" s="538"/>
      <c r="J125" s="538"/>
      <c r="K125" s="538"/>
      <c r="L125" s="67"/>
      <c r="M125" s="67"/>
      <c r="N125" s="67"/>
      <c r="O125" s="67"/>
      <c r="P125" s="67"/>
    </row>
    <row r="126" spans="1:16" ht="28.95" customHeight="1">
      <c r="A126" s="517"/>
      <c r="B126" s="517"/>
      <c r="C126" s="2166" t="s">
        <v>3940</v>
      </c>
      <c r="D126" s="2166"/>
      <c r="E126" s="2166"/>
      <c r="F126" s="2166"/>
      <c r="G126" s="2166"/>
      <c r="H126" s="2166"/>
      <c r="I126" s="2166"/>
      <c r="J126" s="2166"/>
      <c r="K126" s="2166"/>
    </row>
    <row r="127" spans="1:16" ht="33" customHeight="1">
      <c r="A127" s="538"/>
      <c r="B127" s="1646" t="s">
        <v>3941</v>
      </c>
      <c r="C127" s="2371" t="s">
        <v>753</v>
      </c>
      <c r="D127" s="2371"/>
      <c r="E127" s="2371"/>
      <c r="F127" s="2371"/>
      <c r="G127" s="538"/>
      <c r="H127" s="538"/>
      <c r="I127" s="538"/>
      <c r="J127" s="538"/>
      <c r="K127" s="538"/>
      <c r="L127" s="67"/>
      <c r="M127" s="67"/>
      <c r="N127" s="67"/>
      <c r="O127" s="67"/>
      <c r="P127" s="67"/>
    </row>
    <row r="128" spans="1:16" ht="15" customHeight="1">
      <c r="A128" s="517"/>
      <c r="B128" s="517"/>
      <c r="C128" s="2166" t="s">
        <v>2893</v>
      </c>
      <c r="D128" s="2166"/>
      <c r="E128" s="2166"/>
      <c r="F128" s="2166"/>
      <c r="G128" s="2166"/>
      <c r="H128" s="2166"/>
      <c r="I128" s="2166"/>
      <c r="J128" s="2166"/>
      <c r="K128" s="2166"/>
    </row>
    <row r="129" spans="1:16" ht="45" customHeight="1">
      <c r="A129" s="538"/>
      <c r="B129" s="1646" t="s">
        <v>3942</v>
      </c>
      <c r="C129" s="2371" t="s">
        <v>754</v>
      </c>
      <c r="D129" s="2371"/>
      <c r="E129" s="2371"/>
      <c r="F129" s="2371"/>
      <c r="G129" s="2371"/>
      <c r="H129" s="2371"/>
      <c r="I129" s="2371"/>
      <c r="J129" s="2371"/>
      <c r="K129" s="2371"/>
      <c r="L129" s="67"/>
      <c r="M129" s="67"/>
      <c r="N129" s="67"/>
      <c r="O129" s="67"/>
      <c r="P129" s="67"/>
    </row>
    <row r="130" spans="1:16" ht="60" customHeight="1">
      <c r="A130" s="517"/>
      <c r="B130" s="517"/>
      <c r="C130" s="1644" t="s">
        <v>3943</v>
      </c>
      <c r="D130" s="2166" t="s">
        <v>3944</v>
      </c>
      <c r="E130" s="2166"/>
      <c r="F130" s="2166"/>
      <c r="G130" s="2166"/>
      <c r="H130" s="2166"/>
      <c r="I130" s="2166"/>
      <c r="J130" s="2166"/>
      <c r="K130" s="2166"/>
    </row>
    <row r="131" spans="1:16" ht="53.25" customHeight="1">
      <c r="A131" s="517"/>
      <c r="B131" s="517"/>
      <c r="C131" s="1644" t="s">
        <v>3945</v>
      </c>
      <c r="D131" s="2166" t="s">
        <v>3946</v>
      </c>
      <c r="E131" s="2166"/>
      <c r="F131" s="2166"/>
      <c r="G131" s="2166"/>
      <c r="H131" s="2166"/>
      <c r="I131" s="2166"/>
      <c r="J131" s="2166"/>
      <c r="K131" s="2166"/>
    </row>
    <row r="132" spans="1:16" ht="28.5" customHeight="1">
      <c r="A132" s="517"/>
      <c r="B132" s="517"/>
      <c r="C132" s="1644" t="s">
        <v>3947</v>
      </c>
      <c r="D132" s="2137" t="s">
        <v>3948</v>
      </c>
      <c r="E132" s="2137"/>
      <c r="F132" s="2137"/>
      <c r="G132" s="2137"/>
      <c r="H132" s="2137"/>
      <c r="I132" s="2137"/>
      <c r="J132" s="2137"/>
      <c r="K132" s="2137"/>
    </row>
    <row r="133" spans="1:16" ht="40.5" customHeight="1">
      <c r="A133" s="538"/>
      <c r="B133" s="1646" t="s">
        <v>3949</v>
      </c>
      <c r="C133" s="2371" t="s">
        <v>563</v>
      </c>
      <c r="D133" s="2371"/>
      <c r="E133" s="2371"/>
      <c r="F133" s="2371"/>
      <c r="G133" s="2371"/>
      <c r="H133" s="538"/>
      <c r="I133" s="538"/>
      <c r="J133" s="538"/>
      <c r="K133" s="538"/>
      <c r="L133" s="67"/>
      <c r="M133" s="67"/>
      <c r="N133" s="67"/>
      <c r="O133" s="67"/>
      <c r="P133" s="67"/>
    </row>
    <row r="134" spans="1:16" ht="57" customHeight="1">
      <c r="A134" s="517"/>
      <c r="B134" s="517"/>
      <c r="C134" s="1644" t="s">
        <v>3950</v>
      </c>
      <c r="D134" s="2166" t="s">
        <v>2894</v>
      </c>
      <c r="E134" s="2166"/>
      <c r="F134" s="2166"/>
      <c r="G134" s="2166"/>
      <c r="H134" s="2166"/>
      <c r="I134" s="2166"/>
      <c r="J134" s="2166"/>
      <c r="K134" s="2166"/>
    </row>
    <row r="135" spans="1:16" ht="98.25" customHeight="1">
      <c r="A135" s="517"/>
      <c r="B135" s="517"/>
      <c r="C135" s="1644" t="s">
        <v>3951</v>
      </c>
      <c r="D135" s="2166" t="s">
        <v>3952</v>
      </c>
      <c r="E135" s="2166"/>
      <c r="F135" s="2166"/>
      <c r="G135" s="2166"/>
      <c r="H135" s="2166"/>
      <c r="I135" s="2166"/>
      <c r="J135" s="2166"/>
      <c r="K135" s="2166"/>
    </row>
    <row r="136" spans="1:16" ht="45.6" customHeight="1">
      <c r="A136" s="538"/>
      <c r="B136" s="1646" t="s">
        <v>3953</v>
      </c>
      <c r="C136" s="2371" t="s">
        <v>526</v>
      </c>
      <c r="D136" s="2371"/>
      <c r="E136" s="2371"/>
      <c r="F136" s="2371"/>
      <c r="G136" s="2371"/>
      <c r="H136" s="538"/>
      <c r="I136" s="538"/>
      <c r="J136" s="538"/>
      <c r="K136" s="538"/>
      <c r="L136" s="67"/>
      <c r="M136" s="67"/>
      <c r="N136" s="67"/>
      <c r="O136" s="67"/>
      <c r="P136" s="67"/>
    </row>
    <row r="137" spans="1:16" ht="44.25" customHeight="1">
      <c r="A137" s="517"/>
      <c r="B137" s="517"/>
      <c r="C137" s="2166" t="s">
        <v>3954</v>
      </c>
      <c r="D137" s="2166"/>
      <c r="E137" s="2166"/>
      <c r="F137" s="2166"/>
      <c r="G137" s="2166"/>
      <c r="H137" s="2166"/>
      <c r="I137" s="2166"/>
      <c r="J137" s="2166"/>
      <c r="K137" s="2166"/>
    </row>
    <row r="138" spans="1:16" ht="44.4" customHeight="1">
      <c r="A138" s="538"/>
      <c r="B138" s="604" t="s">
        <v>3955</v>
      </c>
      <c r="C138" s="2380" t="s">
        <v>527</v>
      </c>
      <c r="D138" s="2380"/>
      <c r="E138" s="2380"/>
      <c r="F138" s="2380"/>
      <c r="G138" s="2380"/>
      <c r="H138" s="2380"/>
      <c r="I138" s="2380"/>
      <c r="J138" s="2380"/>
      <c r="K138" s="2380"/>
      <c r="L138" s="67"/>
      <c r="M138" s="67"/>
      <c r="N138" s="67"/>
      <c r="O138" s="67"/>
      <c r="P138" s="67"/>
    </row>
    <row r="139" spans="1:16" ht="15" customHeight="1">
      <c r="A139" s="517"/>
      <c r="B139" s="517"/>
      <c r="C139" s="2166" t="s">
        <v>755</v>
      </c>
      <c r="D139" s="2166"/>
      <c r="E139" s="2166"/>
      <c r="F139" s="2166"/>
      <c r="G139" s="2166"/>
      <c r="H139" s="2166"/>
      <c r="I139" s="2166"/>
      <c r="J139" s="2166"/>
      <c r="K139" s="2166"/>
    </row>
    <row r="140" spans="1:16" ht="19.95" customHeight="1">
      <c r="A140" s="538"/>
      <c r="B140" s="1646" t="s">
        <v>3956</v>
      </c>
      <c r="C140" s="2371" t="s">
        <v>483</v>
      </c>
      <c r="D140" s="2371"/>
      <c r="E140" s="2371"/>
      <c r="F140" s="2371"/>
      <c r="G140" s="2371"/>
      <c r="H140" s="538"/>
      <c r="I140" s="538"/>
      <c r="J140" s="538"/>
      <c r="K140" s="538"/>
      <c r="L140" s="67"/>
      <c r="M140" s="67"/>
      <c r="N140" s="67"/>
      <c r="O140" s="67"/>
      <c r="P140" s="67"/>
    </row>
    <row r="141" spans="1:16" ht="17.399999999999999" customHeight="1">
      <c r="A141" s="517"/>
      <c r="B141" s="517"/>
      <c r="C141" s="602" t="s">
        <v>3957</v>
      </c>
      <c r="D141" s="2166" t="s">
        <v>1281</v>
      </c>
      <c r="E141" s="2166"/>
      <c r="F141" s="2166"/>
      <c r="G141" s="2166"/>
      <c r="H141" s="2166"/>
      <c r="I141" s="2166"/>
      <c r="J141" s="2166"/>
      <c r="K141" s="2166"/>
    </row>
    <row r="142" spans="1:16" ht="17.399999999999999" customHeight="1">
      <c r="A142" s="517"/>
      <c r="B142" s="517"/>
      <c r="C142" s="605"/>
      <c r="D142" s="1417" t="s">
        <v>267</v>
      </c>
      <c r="E142" s="2382" t="s">
        <v>1282</v>
      </c>
      <c r="F142" s="2382"/>
      <c r="G142" s="2382"/>
      <c r="H142" s="2382"/>
      <c r="I142" s="2382"/>
      <c r="J142" s="2382"/>
      <c r="K142" s="2382"/>
    </row>
    <row r="143" spans="1:16" ht="17.399999999999999" customHeight="1">
      <c r="A143" s="517"/>
      <c r="B143" s="517"/>
      <c r="C143" s="605"/>
      <c r="D143" s="577" t="s">
        <v>438</v>
      </c>
      <c r="E143" s="2382" t="s">
        <v>564</v>
      </c>
      <c r="F143" s="2382"/>
      <c r="G143" s="2382"/>
      <c r="H143" s="2382"/>
      <c r="I143" s="2382"/>
      <c r="J143" s="2382"/>
      <c r="K143" s="2382"/>
    </row>
    <row r="144" spans="1:16" ht="27.75" customHeight="1">
      <c r="A144" s="517"/>
      <c r="B144" s="517"/>
      <c r="C144" s="605"/>
      <c r="D144" s="559" t="s">
        <v>440</v>
      </c>
      <c r="E144" s="2137" t="s">
        <v>756</v>
      </c>
      <c r="F144" s="2137"/>
      <c r="G144" s="2137"/>
      <c r="H144" s="2137"/>
      <c r="I144" s="2137"/>
      <c r="J144" s="2137"/>
      <c r="K144" s="2137"/>
    </row>
    <row r="145" spans="1:16" ht="51" customHeight="1">
      <c r="A145" s="517"/>
      <c r="B145" s="517"/>
      <c r="C145" s="1645" t="s">
        <v>3958</v>
      </c>
      <c r="D145" s="2166" t="s">
        <v>757</v>
      </c>
      <c r="E145" s="2166"/>
      <c r="F145" s="2166"/>
      <c r="G145" s="2166"/>
      <c r="H145" s="2166"/>
      <c r="I145" s="2166"/>
      <c r="J145" s="2166"/>
      <c r="K145" s="2166"/>
    </row>
    <row r="146" spans="1:16" ht="36" customHeight="1">
      <c r="A146" s="517"/>
      <c r="B146" s="517"/>
      <c r="C146" s="605"/>
      <c r="D146" s="559" t="s">
        <v>267</v>
      </c>
      <c r="E146" s="2166" t="s">
        <v>528</v>
      </c>
      <c r="F146" s="2166"/>
      <c r="G146" s="2166"/>
      <c r="H146" s="2166"/>
      <c r="I146" s="2166"/>
      <c r="J146" s="2166"/>
      <c r="K146" s="2166"/>
    </row>
    <row r="147" spans="1:16" ht="35.25" customHeight="1">
      <c r="A147" s="517"/>
      <c r="B147" s="517"/>
      <c r="C147" s="605"/>
      <c r="D147" s="559" t="s">
        <v>438</v>
      </c>
      <c r="E147" s="2166" t="s">
        <v>1283</v>
      </c>
      <c r="F147" s="2166"/>
      <c r="G147" s="2166"/>
      <c r="H147" s="2166"/>
      <c r="I147" s="2166"/>
      <c r="J147" s="2166"/>
      <c r="K147" s="2166"/>
    </row>
    <row r="148" spans="1:16" ht="37.5" customHeight="1">
      <c r="A148" s="517"/>
      <c r="B148" s="517"/>
      <c r="C148" s="605"/>
      <c r="D148" s="577" t="s">
        <v>440</v>
      </c>
      <c r="E148" s="2382" t="s">
        <v>3959</v>
      </c>
      <c r="F148" s="2382"/>
      <c r="G148" s="2382"/>
      <c r="H148" s="2382"/>
      <c r="I148" s="2382"/>
      <c r="J148" s="2382"/>
      <c r="K148" s="2382"/>
    </row>
    <row r="149" spans="1:16" ht="29.25" customHeight="1">
      <c r="A149" s="517"/>
      <c r="B149" s="517"/>
      <c r="C149" s="2166" t="s">
        <v>758</v>
      </c>
      <c r="D149" s="2166"/>
      <c r="E149" s="2166"/>
      <c r="F149" s="2166"/>
      <c r="G149" s="2166"/>
      <c r="H149" s="2166"/>
      <c r="I149" s="2166"/>
      <c r="J149" s="2166"/>
      <c r="K149" s="2166"/>
    </row>
    <row r="150" spans="1:16" ht="33" customHeight="1">
      <c r="A150" s="538"/>
      <c r="B150" s="1646" t="s">
        <v>3960</v>
      </c>
      <c r="C150" s="2380" t="s">
        <v>1284</v>
      </c>
      <c r="D150" s="2380"/>
      <c r="E150" s="2380"/>
      <c r="F150" s="2380"/>
      <c r="G150" s="2380"/>
      <c r="H150" s="2380"/>
      <c r="I150" s="2380"/>
      <c r="J150" s="2380"/>
      <c r="K150" s="2380"/>
      <c r="L150" s="67"/>
      <c r="M150" s="67"/>
      <c r="N150" s="67"/>
      <c r="O150" s="67"/>
      <c r="P150" s="67"/>
    </row>
    <row r="151" spans="1:16" ht="36.75" customHeight="1">
      <c r="A151" s="538"/>
      <c r="B151" s="1646"/>
      <c r="C151" s="1645" t="s">
        <v>3961</v>
      </c>
      <c r="D151" s="2367" t="s">
        <v>3962</v>
      </c>
      <c r="E151" s="2367"/>
      <c r="F151" s="2367"/>
      <c r="G151" s="2367"/>
      <c r="H151" s="2367"/>
      <c r="I151" s="2367"/>
      <c r="J151" s="2367"/>
      <c r="K151" s="2367"/>
      <c r="L151" s="67"/>
      <c r="M151" s="67"/>
      <c r="N151" s="67"/>
      <c r="O151" s="67"/>
      <c r="P151" s="67"/>
    </row>
    <row r="152" spans="1:16" ht="39.75" customHeight="1">
      <c r="A152" s="517"/>
      <c r="B152" s="517"/>
      <c r="C152" s="1645" t="s">
        <v>3963</v>
      </c>
      <c r="D152" s="2166" t="s">
        <v>759</v>
      </c>
      <c r="E152" s="2166"/>
      <c r="F152" s="2166"/>
      <c r="G152" s="2166"/>
      <c r="H152" s="2166"/>
      <c r="I152" s="2166"/>
      <c r="J152" s="2166"/>
      <c r="K152" s="2166"/>
    </row>
    <row r="153" spans="1:16" ht="21" customHeight="1">
      <c r="A153" s="517"/>
      <c r="B153" s="517"/>
      <c r="C153" s="1645"/>
      <c r="D153" s="576" t="s">
        <v>267</v>
      </c>
      <c r="E153" s="2137" t="s">
        <v>760</v>
      </c>
      <c r="F153" s="2137"/>
      <c r="G153" s="2137"/>
      <c r="H153" s="2137"/>
      <c r="I153" s="2137"/>
      <c r="J153" s="2137"/>
      <c r="K153" s="2137"/>
    </row>
    <row r="154" spans="1:16" ht="25.5" customHeight="1">
      <c r="A154" s="517"/>
      <c r="B154" s="517"/>
      <c r="C154" s="1645"/>
      <c r="D154" s="576" t="s">
        <v>438</v>
      </c>
      <c r="E154" s="2137" t="s">
        <v>761</v>
      </c>
      <c r="F154" s="2137"/>
      <c r="G154" s="2137"/>
      <c r="H154" s="2137"/>
      <c r="I154" s="2137"/>
      <c r="J154" s="2137"/>
      <c r="K154" s="2137"/>
    </row>
    <row r="155" spans="1:16" ht="15" customHeight="1">
      <c r="A155" s="517"/>
      <c r="B155" s="517"/>
      <c r="C155" s="1645"/>
      <c r="D155" s="576" t="s">
        <v>440</v>
      </c>
      <c r="E155" s="2137" t="s">
        <v>762</v>
      </c>
      <c r="F155" s="2137"/>
      <c r="G155" s="2137"/>
      <c r="H155" s="2137"/>
      <c r="I155" s="2137"/>
      <c r="J155" s="2137"/>
      <c r="K155" s="2137"/>
    </row>
    <row r="156" spans="1:16" ht="15" customHeight="1">
      <c r="A156" s="517"/>
      <c r="B156" s="517"/>
      <c r="C156" s="1645"/>
      <c r="D156" s="577"/>
      <c r="E156" s="577" t="s">
        <v>495</v>
      </c>
      <c r="F156" s="2166" t="s">
        <v>763</v>
      </c>
      <c r="G156" s="2166"/>
      <c r="H156" s="2166"/>
      <c r="I156" s="2166"/>
      <c r="J156" s="2166"/>
      <c r="K156" s="2166"/>
    </row>
    <row r="157" spans="1:16" ht="28.95" customHeight="1">
      <c r="A157" s="517"/>
      <c r="B157" s="517"/>
      <c r="C157" s="1645"/>
      <c r="D157" s="577"/>
      <c r="E157" s="577" t="s">
        <v>496</v>
      </c>
      <c r="F157" s="2382" t="s">
        <v>764</v>
      </c>
      <c r="G157" s="2382"/>
      <c r="H157" s="2382"/>
      <c r="I157" s="2382"/>
      <c r="J157" s="2382"/>
      <c r="K157" s="2382"/>
    </row>
    <row r="158" spans="1:16" ht="37.5" customHeight="1">
      <c r="A158" s="517"/>
      <c r="B158" s="517"/>
      <c r="C158" s="1644" t="s">
        <v>3964</v>
      </c>
      <c r="D158" s="2137" t="s">
        <v>3965</v>
      </c>
      <c r="E158" s="2137"/>
      <c r="F158" s="2137"/>
      <c r="G158" s="2137"/>
      <c r="H158" s="2137"/>
      <c r="I158" s="2137"/>
      <c r="J158" s="2137"/>
      <c r="K158" s="2137"/>
    </row>
    <row r="159" spans="1:16" ht="27.75" customHeight="1">
      <c r="A159" s="517"/>
      <c r="B159" s="517"/>
      <c r="C159" s="1645" t="s">
        <v>3966</v>
      </c>
      <c r="D159" s="2382" t="s">
        <v>3967</v>
      </c>
      <c r="E159" s="2382"/>
      <c r="F159" s="2382"/>
      <c r="G159" s="2382"/>
      <c r="H159" s="2382"/>
      <c r="I159" s="2382"/>
      <c r="J159" s="2382"/>
      <c r="K159" s="2382"/>
    </row>
    <row r="160" spans="1:16" ht="63" customHeight="1">
      <c r="A160" s="517"/>
      <c r="B160" s="517"/>
      <c r="C160" s="605"/>
      <c r="D160" s="577" t="s">
        <v>267</v>
      </c>
      <c r="E160" s="2166" t="s">
        <v>765</v>
      </c>
      <c r="F160" s="2166"/>
      <c r="G160" s="2166"/>
      <c r="H160" s="2166"/>
      <c r="I160" s="2166"/>
      <c r="J160" s="2166"/>
      <c r="K160" s="2166"/>
    </row>
    <row r="161" spans="1:16" ht="54.75" customHeight="1">
      <c r="A161" s="517"/>
      <c r="B161" s="517"/>
      <c r="C161" s="605"/>
      <c r="D161" s="577" t="s">
        <v>438</v>
      </c>
      <c r="E161" s="2137" t="s">
        <v>766</v>
      </c>
      <c r="F161" s="2137"/>
      <c r="G161" s="2137"/>
      <c r="H161" s="2137"/>
      <c r="I161" s="2137"/>
      <c r="J161" s="2137"/>
      <c r="K161" s="2137"/>
    </row>
    <row r="162" spans="1:16" ht="37.5" customHeight="1">
      <c r="A162" s="538"/>
      <c r="B162" s="1646" t="s">
        <v>3968</v>
      </c>
      <c r="C162" s="2380" t="s">
        <v>767</v>
      </c>
      <c r="D162" s="2380"/>
      <c r="E162" s="2380"/>
      <c r="F162" s="2380"/>
      <c r="G162" s="2380"/>
      <c r="H162" s="2380"/>
      <c r="I162" s="2380"/>
      <c r="J162" s="2380"/>
      <c r="K162" s="2380"/>
      <c r="L162" s="67"/>
      <c r="M162" s="67"/>
      <c r="N162" s="67"/>
      <c r="O162" s="67"/>
      <c r="P162" s="67"/>
    </row>
    <row r="163" spans="1:16" ht="33.75" customHeight="1">
      <c r="A163" s="517"/>
      <c r="B163" s="517"/>
      <c r="C163" s="2166" t="s">
        <v>768</v>
      </c>
      <c r="D163" s="2166"/>
      <c r="E163" s="2166"/>
      <c r="F163" s="2166"/>
      <c r="G163" s="2166"/>
      <c r="H163" s="2166"/>
      <c r="I163" s="2166"/>
      <c r="J163" s="2166"/>
      <c r="K163" s="2166"/>
    </row>
    <row r="164" spans="1:16" ht="15.75" customHeight="1">
      <c r="A164" s="517"/>
      <c r="B164" s="1644" t="s">
        <v>3969</v>
      </c>
      <c r="C164" s="2381" t="s">
        <v>769</v>
      </c>
      <c r="D164" s="2381"/>
      <c r="E164" s="2381"/>
      <c r="F164" s="2381"/>
      <c r="G164" s="2381"/>
      <c r="H164" s="2381"/>
      <c r="I164" s="2381"/>
      <c r="J164" s="2381"/>
      <c r="K164" s="2381"/>
    </row>
    <row r="165" spans="1:16" ht="48.75" customHeight="1">
      <c r="A165" s="538"/>
      <c r="B165" s="2137" t="s">
        <v>3970</v>
      </c>
      <c r="C165" s="2137"/>
      <c r="D165" s="2137"/>
      <c r="E165" s="2137"/>
      <c r="F165" s="2137"/>
      <c r="G165" s="2137"/>
      <c r="H165" s="2137"/>
      <c r="I165" s="2137"/>
      <c r="J165" s="2137"/>
      <c r="K165" s="2137"/>
      <c r="L165" s="577"/>
      <c r="M165" s="67"/>
      <c r="N165" s="67"/>
      <c r="O165" s="67"/>
      <c r="P165" s="67"/>
    </row>
    <row r="166" spans="1:16" ht="15" customHeight="1">
      <c r="A166" s="517"/>
      <c r="B166" s="517"/>
      <c r="C166" s="1644"/>
      <c r="D166" s="2381"/>
      <c r="E166" s="2381"/>
      <c r="F166" s="2381"/>
      <c r="G166" s="2381"/>
      <c r="H166" s="2381"/>
      <c r="I166" s="2381"/>
      <c r="J166" s="2381"/>
      <c r="K166" s="2381"/>
      <c r="L166" s="2381"/>
    </row>
    <row r="167" spans="1:16" ht="15" customHeight="1">
      <c r="A167" s="517"/>
      <c r="B167" s="517"/>
      <c r="C167" s="1644"/>
      <c r="D167" s="1645"/>
      <c r="E167" s="559"/>
      <c r="F167" s="559"/>
      <c r="G167" s="559"/>
      <c r="H167" s="559"/>
      <c r="I167" s="559"/>
      <c r="J167" s="559"/>
      <c r="K167" s="559"/>
      <c r="L167" s="559"/>
    </row>
    <row r="168" spans="1:16" ht="18" customHeight="1">
      <c r="A168" s="517"/>
      <c r="B168" s="517"/>
      <c r="C168" s="1644"/>
      <c r="D168" s="2381"/>
      <c r="E168" s="2381"/>
      <c r="F168" s="2381"/>
      <c r="G168" s="2381"/>
      <c r="H168" s="2381"/>
      <c r="I168" s="2381"/>
      <c r="J168" s="2381"/>
      <c r="K168" s="2381"/>
      <c r="L168" s="2381"/>
    </row>
    <row r="169" spans="1:16" ht="18" customHeight="1">
      <c r="A169" s="517"/>
      <c r="B169" s="517"/>
      <c r="C169" s="1644"/>
      <c r="D169" s="2381"/>
      <c r="E169" s="2381"/>
      <c r="F169" s="2381"/>
      <c r="G169" s="2381"/>
      <c r="H169" s="2381"/>
      <c r="I169" s="2381"/>
      <c r="J169" s="2381"/>
      <c r="K169" s="2381"/>
      <c r="L169" s="2381"/>
    </row>
    <row r="170" spans="1:16" ht="18.75" customHeight="1">
      <c r="A170" s="517"/>
      <c r="B170" s="517"/>
      <c r="C170" s="1644"/>
      <c r="D170" s="2381"/>
      <c r="E170" s="2381"/>
      <c r="F170" s="2381"/>
      <c r="G170" s="2381"/>
      <c r="H170" s="2381"/>
      <c r="I170" s="2381"/>
      <c r="J170" s="2381"/>
      <c r="K170" s="2381"/>
      <c r="L170" s="2381"/>
    </row>
    <row r="171" spans="1:16" ht="27" customHeight="1">
      <c r="A171" s="517"/>
      <c r="B171" s="517"/>
      <c r="C171" s="1644"/>
      <c r="D171" s="2381"/>
      <c r="E171" s="2381"/>
      <c r="F171" s="2381"/>
      <c r="G171" s="2381"/>
      <c r="H171" s="2381"/>
      <c r="I171" s="2381"/>
      <c r="J171" s="2381"/>
      <c r="K171" s="2381"/>
      <c r="L171" s="2381"/>
    </row>
    <row r="172" spans="1:16" ht="44.25" customHeight="1">
      <c r="A172" s="517"/>
      <c r="B172" s="517"/>
      <c r="C172" s="2138"/>
      <c r="D172" s="2138"/>
      <c r="E172" s="2138"/>
      <c r="F172" s="2138"/>
      <c r="G172" s="2138"/>
      <c r="H172" s="2138"/>
      <c r="I172" s="2138"/>
      <c r="J172" s="2138"/>
      <c r="K172" s="2138"/>
      <c r="L172" s="2138"/>
    </row>
    <row r="173" spans="1:16" ht="31.5" customHeight="1">
      <c r="A173" s="517"/>
      <c r="B173" s="517"/>
      <c r="C173" s="1644"/>
      <c r="D173" s="1645"/>
      <c r="E173" s="2137"/>
      <c r="F173" s="2137"/>
      <c r="G173" s="2137"/>
      <c r="H173" s="2137"/>
      <c r="I173" s="2137"/>
      <c r="J173" s="2137"/>
      <c r="K173" s="2137"/>
      <c r="L173" s="2137"/>
    </row>
    <row r="174" spans="1:16" ht="30" customHeight="1">
      <c r="A174" s="538"/>
      <c r="B174" s="538"/>
      <c r="C174" s="1646" t="s">
        <v>3971</v>
      </c>
      <c r="D174" s="2371" t="s">
        <v>531</v>
      </c>
      <c r="E174" s="2371"/>
      <c r="F174" s="2371"/>
      <c r="G174" s="2371"/>
      <c r="H174" s="2371"/>
      <c r="I174" s="2371"/>
      <c r="J174" s="2371"/>
      <c r="K174" s="2371"/>
      <c r="L174" s="67"/>
      <c r="M174" s="67"/>
      <c r="N174" s="67"/>
      <c r="O174" s="67"/>
      <c r="P174" s="67"/>
    </row>
    <row r="175" spans="1:16" ht="48.75" customHeight="1">
      <c r="A175" s="576"/>
      <c r="B175" s="576"/>
      <c r="C175" s="597"/>
      <c r="D175" s="2166" t="s">
        <v>3972</v>
      </c>
      <c r="E175" s="2166"/>
      <c r="F175" s="2166"/>
      <c r="G175" s="2166"/>
      <c r="H175" s="2166"/>
      <c r="I175" s="2166"/>
      <c r="J175" s="2166"/>
      <c r="K175" s="2166"/>
      <c r="L175" s="547"/>
      <c r="M175" s="547"/>
      <c r="N175" s="547"/>
      <c r="O175" s="547"/>
      <c r="P175" s="547"/>
    </row>
    <row r="176" spans="1:16" ht="30.75" customHeight="1">
      <c r="C176" s="1646" t="s">
        <v>3973</v>
      </c>
      <c r="D176" s="2369" t="s">
        <v>3974</v>
      </c>
      <c r="E176" s="2369"/>
      <c r="F176" s="2369"/>
      <c r="G176" s="2369"/>
      <c r="H176" s="2369"/>
      <c r="I176" s="2369"/>
      <c r="J176" s="2369"/>
      <c r="K176" s="2369"/>
      <c r="L176" s="1103"/>
    </row>
    <row r="177" spans="3:12" ht="32.25" customHeight="1">
      <c r="C177" s="603"/>
      <c r="D177" s="2368" t="s">
        <v>3975</v>
      </c>
      <c r="E177" s="2368"/>
      <c r="F177" s="2368"/>
      <c r="G177" s="2368"/>
      <c r="H177" s="2368"/>
      <c r="I177" s="2368"/>
      <c r="J177" s="2368"/>
      <c r="K177" s="2368"/>
      <c r="L177" s="2368"/>
    </row>
    <row r="178" spans="3:12" ht="27" customHeight="1">
      <c r="C178" s="1646" t="s">
        <v>3976</v>
      </c>
      <c r="D178" s="2372" t="s">
        <v>3977</v>
      </c>
      <c r="E178" s="2372"/>
      <c r="F178" s="2372"/>
      <c r="G178" s="2372"/>
      <c r="H178" s="2372"/>
      <c r="I178" s="2372"/>
      <c r="J178" s="2372"/>
      <c r="K178" s="2372"/>
      <c r="L178" s="2372"/>
    </row>
    <row r="179" spans="3:12" ht="28.5" customHeight="1">
      <c r="C179" s="517"/>
      <c r="D179" s="2368" t="s">
        <v>3978</v>
      </c>
      <c r="E179" s="2368"/>
      <c r="F179" s="2368"/>
      <c r="G179" s="2368"/>
      <c r="H179" s="2368"/>
      <c r="I179" s="2368"/>
      <c r="J179" s="2368"/>
      <c r="K179" s="2368"/>
      <c r="L179" s="2368"/>
    </row>
    <row r="180" spans="3:12" ht="39.75" customHeight="1">
      <c r="C180" s="517"/>
      <c r="D180" s="1658" t="s">
        <v>415</v>
      </c>
      <c r="E180" s="2368" t="s">
        <v>3979</v>
      </c>
      <c r="F180" s="2368"/>
      <c r="G180" s="2368"/>
      <c r="H180" s="2368"/>
      <c r="I180" s="2368"/>
      <c r="J180" s="2368"/>
      <c r="K180" s="2368"/>
      <c r="L180" s="2368"/>
    </row>
    <row r="181" spans="3:12" ht="62.25" customHeight="1">
      <c r="C181" s="517"/>
      <c r="D181" s="1658" t="s">
        <v>417</v>
      </c>
      <c r="E181" s="2368" t="s">
        <v>3980</v>
      </c>
      <c r="F181" s="2368"/>
      <c r="G181" s="2368"/>
      <c r="H181" s="2368"/>
      <c r="I181" s="2368"/>
      <c r="J181" s="2368"/>
      <c r="K181" s="2368"/>
      <c r="L181" s="2368"/>
    </row>
    <row r="182" spans="3:12" ht="36.75" customHeight="1">
      <c r="C182" s="517"/>
      <c r="D182" s="1658" t="s">
        <v>419</v>
      </c>
      <c r="E182" s="2367" t="s">
        <v>3981</v>
      </c>
      <c r="F182" s="2367"/>
      <c r="G182" s="2367"/>
      <c r="H182" s="2367"/>
      <c r="I182" s="2367"/>
      <c r="J182" s="2367"/>
      <c r="K182" s="2367"/>
      <c r="L182" s="2367"/>
    </row>
    <row r="183" spans="3:12" ht="43.5" customHeight="1">
      <c r="C183" s="517"/>
      <c r="D183" s="1658" t="s">
        <v>421</v>
      </c>
      <c r="E183" s="2368" t="s">
        <v>3982</v>
      </c>
      <c r="F183" s="2368"/>
      <c r="G183" s="2368"/>
      <c r="H183" s="2368"/>
      <c r="I183" s="2368"/>
      <c r="J183" s="2368"/>
      <c r="K183" s="2368"/>
      <c r="L183" s="2368"/>
    </row>
    <row r="184" spans="3:12" ht="34.5" customHeight="1">
      <c r="C184" s="517"/>
      <c r="D184" s="1658" t="s">
        <v>551</v>
      </c>
      <c r="E184" s="2367" t="s">
        <v>3983</v>
      </c>
      <c r="F184" s="2367"/>
      <c r="G184" s="2367"/>
      <c r="H184" s="2367"/>
      <c r="I184" s="2367"/>
      <c r="J184" s="2367"/>
      <c r="K184" s="2367"/>
      <c r="L184" s="2367"/>
    </row>
    <row r="185" spans="3:12" ht="30.75" customHeight="1">
      <c r="C185" s="517"/>
      <c r="D185" s="1658" t="s">
        <v>947</v>
      </c>
      <c r="E185" s="2368" t="s">
        <v>3984</v>
      </c>
      <c r="F185" s="2368"/>
      <c r="G185" s="2368"/>
      <c r="H185" s="2368"/>
      <c r="I185" s="2368"/>
      <c r="J185" s="2368"/>
      <c r="K185" s="2368"/>
      <c r="L185" s="2368"/>
    </row>
    <row r="186" spans="3:12" ht="43.5" customHeight="1">
      <c r="C186" s="1646" t="s">
        <v>3985</v>
      </c>
      <c r="D186" s="2372" t="s">
        <v>3986</v>
      </c>
      <c r="E186" s="2372"/>
      <c r="F186" s="2372"/>
      <c r="G186" s="2372"/>
      <c r="H186" s="2372"/>
      <c r="I186" s="2372"/>
      <c r="J186" s="2372"/>
      <c r="K186" s="2372"/>
      <c r="L186" s="2372"/>
    </row>
    <row r="187" spans="3:12" ht="36.75" customHeight="1">
      <c r="C187" s="517"/>
      <c r="D187" s="130" t="s">
        <v>3987</v>
      </c>
      <c r="E187" s="2368" t="s">
        <v>3988</v>
      </c>
      <c r="F187" s="2368"/>
      <c r="G187" s="2368"/>
      <c r="H187" s="2368"/>
      <c r="I187" s="2368"/>
      <c r="J187" s="2368"/>
      <c r="K187" s="2368"/>
      <c r="L187" s="2368"/>
    </row>
    <row r="188" spans="3:12" ht="17.25" customHeight="1">
      <c r="C188" s="517"/>
      <c r="D188" s="24"/>
      <c r="E188" s="509" t="s">
        <v>415</v>
      </c>
      <c r="F188" s="2367" t="s">
        <v>3989</v>
      </c>
      <c r="G188" s="2367"/>
      <c r="H188" s="2367"/>
      <c r="I188" s="2367"/>
      <c r="J188" s="2367"/>
      <c r="K188" s="2367"/>
      <c r="L188" s="2367"/>
    </row>
    <row r="189" spans="3:12" ht="27" customHeight="1">
      <c r="C189" s="517"/>
      <c r="D189" s="24"/>
      <c r="E189" s="509" t="s">
        <v>417</v>
      </c>
      <c r="F189" s="2367" t="s">
        <v>3990</v>
      </c>
      <c r="G189" s="2367"/>
      <c r="H189" s="2367"/>
      <c r="I189" s="2367"/>
      <c r="J189" s="2367"/>
      <c r="K189" s="2367"/>
      <c r="L189" s="2367"/>
    </row>
    <row r="190" spans="3:12" ht="24.75" customHeight="1">
      <c r="C190" s="517"/>
      <c r="D190" s="24"/>
      <c r="E190" s="509" t="s">
        <v>419</v>
      </c>
      <c r="F190" s="2367" t="s">
        <v>3991</v>
      </c>
      <c r="G190" s="2367"/>
      <c r="H190" s="2367"/>
      <c r="I190" s="2367"/>
      <c r="J190" s="2367"/>
      <c r="K190" s="2367"/>
      <c r="L190" s="2367"/>
    </row>
    <row r="191" spans="3:12" ht="23.25" customHeight="1">
      <c r="C191" s="517"/>
      <c r="D191" s="130" t="s">
        <v>3992</v>
      </c>
      <c r="E191" s="2368" t="s">
        <v>3993</v>
      </c>
      <c r="F191" s="2368"/>
      <c r="G191" s="2368"/>
      <c r="H191" s="2368"/>
      <c r="I191" s="2368"/>
      <c r="J191" s="2368"/>
      <c r="K191" s="2368"/>
      <c r="L191" s="2368"/>
    </row>
    <row r="192" spans="3:12" ht="25.5" customHeight="1">
      <c r="C192" s="1646" t="s">
        <v>3994</v>
      </c>
      <c r="D192" s="2369" t="s">
        <v>3995</v>
      </c>
      <c r="E192" s="2369"/>
      <c r="F192" s="2369"/>
      <c r="G192" s="2369"/>
      <c r="H192" s="2369"/>
      <c r="I192" s="2369"/>
      <c r="J192" s="2369"/>
      <c r="K192" s="2369"/>
      <c r="L192" s="1103"/>
    </row>
    <row r="193" spans="3:12" ht="30" customHeight="1">
      <c r="C193" s="1646"/>
      <c r="D193" s="2127" t="s">
        <v>3996</v>
      </c>
      <c r="E193" s="2369"/>
      <c r="F193" s="2369"/>
      <c r="G193" s="2369"/>
      <c r="H193" s="2369"/>
      <c r="I193" s="2369"/>
      <c r="J193" s="2369"/>
      <c r="K193" s="2369"/>
      <c r="L193" s="2369"/>
    </row>
    <row r="194" spans="3:12" ht="9.75" customHeight="1">
      <c r="C194" s="517"/>
      <c r="D194" s="2369"/>
      <c r="E194" s="2369"/>
      <c r="F194" s="2369"/>
      <c r="G194" s="2369"/>
      <c r="H194" s="2369"/>
      <c r="I194" s="2369"/>
      <c r="J194" s="2369"/>
      <c r="K194" s="2369"/>
      <c r="L194" s="2369"/>
    </row>
    <row r="195" spans="3:12" ht="28.95" customHeight="1">
      <c r="C195" s="571" t="s">
        <v>3997</v>
      </c>
      <c r="D195" s="2370" t="s">
        <v>3998</v>
      </c>
      <c r="E195" s="2370"/>
      <c r="F195" s="2370"/>
      <c r="G195" s="2370"/>
      <c r="H195" s="2370"/>
      <c r="I195" s="2370"/>
      <c r="J195" s="2370"/>
      <c r="K195" s="2370"/>
      <c r="L195" s="2370"/>
    </row>
    <row r="196" spans="3:12" ht="42" customHeight="1">
      <c r="C196" s="1644"/>
      <c r="D196" s="2137" t="s">
        <v>3999</v>
      </c>
      <c r="E196" s="2137"/>
      <c r="F196" s="2137"/>
      <c r="G196" s="2137"/>
      <c r="H196" s="2137"/>
      <c r="I196" s="2137"/>
      <c r="J196" s="2137"/>
      <c r="K196" s="2137"/>
      <c r="L196" s="2137"/>
    </row>
    <row r="197" spans="3:12" ht="19.5" customHeight="1">
      <c r="C197" s="1646" t="s">
        <v>4000</v>
      </c>
      <c r="D197" s="2371" t="s">
        <v>4001</v>
      </c>
      <c r="E197" s="2371"/>
      <c r="F197" s="2371"/>
      <c r="G197" s="2371"/>
      <c r="H197" s="2371"/>
      <c r="I197" s="2371"/>
      <c r="J197" s="2371"/>
      <c r="K197" s="2371"/>
      <c r="L197" s="538"/>
    </row>
    <row r="198" spans="3:12" ht="35.25" customHeight="1">
      <c r="C198" s="517"/>
      <c r="D198" s="2166" t="s">
        <v>4002</v>
      </c>
      <c r="E198" s="2166"/>
      <c r="F198" s="2166"/>
      <c r="G198" s="2166"/>
      <c r="H198" s="2166"/>
      <c r="I198" s="2166"/>
      <c r="J198" s="2166"/>
      <c r="K198" s="2166"/>
      <c r="L198" s="2166"/>
    </row>
    <row r="199" spans="3:12" ht="24.75" customHeight="1">
      <c r="C199" s="1647" t="s">
        <v>4003</v>
      </c>
      <c r="D199" s="2366" t="s">
        <v>770</v>
      </c>
      <c r="E199" s="2366"/>
      <c r="F199" s="2366"/>
      <c r="G199" s="2366"/>
      <c r="H199" s="2366"/>
      <c r="I199" s="2366"/>
      <c r="J199" s="2366"/>
      <c r="K199" s="2366"/>
      <c r="L199" s="2366"/>
    </row>
    <row r="200" spans="3:12" ht="39.75" customHeight="1">
      <c r="C200" s="517"/>
      <c r="D200" s="2166" t="s">
        <v>4004</v>
      </c>
      <c r="E200" s="2166"/>
      <c r="F200" s="2166"/>
      <c r="G200" s="2166"/>
      <c r="H200" s="2166"/>
      <c r="I200" s="2166"/>
      <c r="J200" s="2166"/>
      <c r="K200" s="2166"/>
      <c r="L200" s="2166"/>
    </row>
    <row r="201" spans="3:12">
      <c r="C201" s="408"/>
      <c r="D201" s="408"/>
      <c r="E201" s="408"/>
      <c r="F201" s="408"/>
      <c r="G201" s="408"/>
      <c r="H201" s="408"/>
      <c r="I201" s="408"/>
      <c r="J201" s="408"/>
      <c r="K201" s="408"/>
      <c r="L201" s="408"/>
    </row>
    <row r="205" spans="3:12" ht="30" customHeight="1">
      <c r="E205" s="2137"/>
      <c r="F205" s="2137"/>
      <c r="G205" s="2137"/>
      <c r="H205" s="2137"/>
      <c r="I205" s="2137"/>
      <c r="J205" s="2137"/>
      <c r="K205" s="2137"/>
      <c r="L205" s="2137"/>
    </row>
  </sheetData>
  <sheetProtection formatRows="0" selectLockedCells="1"/>
  <mergeCells count="201">
    <mergeCell ref="D176:K176"/>
    <mergeCell ref="E205:L205"/>
    <mergeCell ref="C58:K58"/>
    <mergeCell ref="C59:K59"/>
    <mergeCell ref="C60:K60"/>
    <mergeCell ref="C71:K71"/>
    <mergeCell ref="D186:L186"/>
    <mergeCell ref="E187:L187"/>
    <mergeCell ref="F188:L188"/>
    <mergeCell ref="C70:K70"/>
    <mergeCell ref="D73:K73"/>
    <mergeCell ref="D80:K80"/>
    <mergeCell ref="D81:K81"/>
    <mergeCell ref="C78:K78"/>
    <mergeCell ref="D74:K74"/>
    <mergeCell ref="D75:K75"/>
    <mergeCell ref="C77:K77"/>
    <mergeCell ref="C82:K82"/>
    <mergeCell ref="D100:K100"/>
    <mergeCell ref="D86:K86"/>
    <mergeCell ref="D87:K87"/>
    <mergeCell ref="D72:K72"/>
    <mergeCell ref="C76:K76"/>
    <mergeCell ref="D79:K79"/>
    <mergeCell ref="D83:K83"/>
    <mergeCell ref="D84:K84"/>
    <mergeCell ref="D85:K85"/>
    <mergeCell ref="D88:K88"/>
    <mergeCell ref="D54:K54"/>
    <mergeCell ref="C57:K57"/>
    <mergeCell ref="D55:K55"/>
    <mergeCell ref="C69:K69"/>
    <mergeCell ref="C61:K61"/>
    <mergeCell ref="C68:K68"/>
    <mergeCell ref="C62:K62"/>
    <mergeCell ref="C63:K63"/>
    <mergeCell ref="C64:K64"/>
    <mergeCell ref="C65:K65"/>
    <mergeCell ref="C66:K66"/>
    <mergeCell ref="C67:K67"/>
    <mergeCell ref="D43:F43"/>
    <mergeCell ref="C12:K12"/>
    <mergeCell ref="D15:K15"/>
    <mergeCell ref="A1:K1"/>
    <mergeCell ref="B4:K4"/>
    <mergeCell ref="C6:K6"/>
    <mergeCell ref="C7:K7"/>
    <mergeCell ref="F8:K8"/>
    <mergeCell ref="F9:K9"/>
    <mergeCell ref="C10:K10"/>
    <mergeCell ref="C11:K11"/>
    <mergeCell ref="C13:E13"/>
    <mergeCell ref="D14:K14"/>
    <mergeCell ref="D16:K16"/>
    <mergeCell ref="F19:K19"/>
    <mergeCell ref="F20:K20"/>
    <mergeCell ref="E22:K22"/>
    <mergeCell ref="E23:K23"/>
    <mergeCell ref="E17:K17"/>
    <mergeCell ref="F18:K18"/>
    <mergeCell ref="E21:K21"/>
    <mergeCell ref="G43:K43"/>
    <mergeCell ref="C24:K24"/>
    <mergeCell ref="C25:K25"/>
    <mergeCell ref="C126:K126"/>
    <mergeCell ref="C127:F127"/>
    <mergeCell ref="D101:K101"/>
    <mergeCell ref="C111:K111"/>
    <mergeCell ref="C113:K113"/>
    <mergeCell ref="C117:K117"/>
    <mergeCell ref="C105:K105"/>
    <mergeCell ref="C109:K109"/>
    <mergeCell ref="C110:K110"/>
    <mergeCell ref="C116:K116"/>
    <mergeCell ref="C102:K102"/>
    <mergeCell ref="C103:K103"/>
    <mergeCell ref="D104:K104"/>
    <mergeCell ref="D106:K106"/>
    <mergeCell ref="D107:K107"/>
    <mergeCell ref="C108:K108"/>
    <mergeCell ref="C112:F112"/>
    <mergeCell ref="C114:K114"/>
    <mergeCell ref="C115:K115"/>
    <mergeCell ref="B118:K118"/>
    <mergeCell ref="C119:K119"/>
    <mergeCell ref="D121:K121"/>
    <mergeCell ref="E124:K124"/>
    <mergeCell ref="C125:F125"/>
    <mergeCell ref="D130:K130"/>
    <mergeCell ref="C128:K128"/>
    <mergeCell ref="D131:K131"/>
    <mergeCell ref="D134:K134"/>
    <mergeCell ref="C137:K137"/>
    <mergeCell ref="C129:K129"/>
    <mergeCell ref="D132:K132"/>
    <mergeCell ref="C133:G133"/>
    <mergeCell ref="D135:K135"/>
    <mergeCell ref="C136:G136"/>
    <mergeCell ref="E154:K154"/>
    <mergeCell ref="E155:K155"/>
    <mergeCell ref="C138:K138"/>
    <mergeCell ref="E142:K142"/>
    <mergeCell ref="E143:K143"/>
    <mergeCell ref="E146:K146"/>
    <mergeCell ref="C139:K139"/>
    <mergeCell ref="C140:G140"/>
    <mergeCell ref="D141:K141"/>
    <mergeCell ref="E144:K144"/>
    <mergeCell ref="D145:K145"/>
    <mergeCell ref="E147:K147"/>
    <mergeCell ref="C149:K149"/>
    <mergeCell ref="E153:K153"/>
    <mergeCell ref="E148:K148"/>
    <mergeCell ref="C150:K150"/>
    <mergeCell ref="D151:K151"/>
    <mergeCell ref="D152:K152"/>
    <mergeCell ref="D175:K175"/>
    <mergeCell ref="C162:K162"/>
    <mergeCell ref="C163:K163"/>
    <mergeCell ref="C164:K164"/>
    <mergeCell ref="F156:K156"/>
    <mergeCell ref="F157:K157"/>
    <mergeCell ref="D158:K158"/>
    <mergeCell ref="D159:K159"/>
    <mergeCell ref="E160:K160"/>
    <mergeCell ref="E161:K161"/>
    <mergeCell ref="B165:K165"/>
    <mergeCell ref="D166:L166"/>
    <mergeCell ref="D168:L168"/>
    <mergeCell ref="D169:L169"/>
    <mergeCell ref="D170:L170"/>
    <mergeCell ref="D171:L171"/>
    <mergeCell ref="C172:L172"/>
    <mergeCell ref="E173:L173"/>
    <mergeCell ref="D174:K174"/>
    <mergeCell ref="D26:L26"/>
    <mergeCell ref="F27:L27"/>
    <mergeCell ref="F28:L28"/>
    <mergeCell ref="F29:L29"/>
    <mergeCell ref="F30:L30"/>
    <mergeCell ref="F31:L31"/>
    <mergeCell ref="E32:L32"/>
    <mergeCell ref="E33:L33"/>
    <mergeCell ref="D34:L34"/>
    <mergeCell ref="E35:K35"/>
    <mergeCell ref="D36:K36"/>
    <mergeCell ref="D38:F38"/>
    <mergeCell ref="G38:K38"/>
    <mergeCell ref="D39:F39"/>
    <mergeCell ref="G39:K39"/>
    <mergeCell ref="D42:K42"/>
    <mergeCell ref="D37:K37"/>
    <mergeCell ref="D40:F40"/>
    <mergeCell ref="G40:K40"/>
    <mergeCell ref="G41:K41"/>
    <mergeCell ref="G44:K44"/>
    <mergeCell ref="F46:G46"/>
    <mergeCell ref="H46:K46"/>
    <mergeCell ref="F47:G47"/>
    <mergeCell ref="H47:K47"/>
    <mergeCell ref="B48:K48"/>
    <mergeCell ref="C50:K50"/>
    <mergeCell ref="D51:K51"/>
    <mergeCell ref="C53:K53"/>
    <mergeCell ref="D45:F45"/>
    <mergeCell ref="G45:K45"/>
    <mergeCell ref="D52:K52"/>
    <mergeCell ref="D120:K120"/>
    <mergeCell ref="E122:K122"/>
    <mergeCell ref="E123:K123"/>
    <mergeCell ref="D89:K89"/>
    <mergeCell ref="D90:K90"/>
    <mergeCell ref="C92:K92"/>
    <mergeCell ref="C97:K97"/>
    <mergeCell ref="D98:K98"/>
    <mergeCell ref="D99:K99"/>
    <mergeCell ref="D91:K91"/>
    <mergeCell ref="C93:K93"/>
    <mergeCell ref="D96:K96"/>
    <mergeCell ref="D95:K95"/>
    <mergeCell ref="C94:E94"/>
    <mergeCell ref="D177:L177"/>
    <mergeCell ref="D178:L178"/>
    <mergeCell ref="D179:L179"/>
    <mergeCell ref="E180:L180"/>
    <mergeCell ref="E181:L181"/>
    <mergeCell ref="E182:L182"/>
    <mergeCell ref="E183:L183"/>
    <mergeCell ref="E184:L184"/>
    <mergeCell ref="E185:L185"/>
    <mergeCell ref="D198:L198"/>
    <mergeCell ref="D199:L199"/>
    <mergeCell ref="D200:L200"/>
    <mergeCell ref="F189:L189"/>
    <mergeCell ref="F190:L190"/>
    <mergeCell ref="E191:L191"/>
    <mergeCell ref="D192:K192"/>
    <mergeCell ref="D193:L194"/>
    <mergeCell ref="D195:L195"/>
    <mergeCell ref="D196:L196"/>
    <mergeCell ref="D197:K197"/>
  </mergeCells>
  <phoneticPr fontId="3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7" manualBreakCount="7">
    <brk id="27" max="10" man="1"/>
    <brk id="49" max="10" man="1"/>
    <brk id="76" max="10" man="1"/>
    <brk id="100" max="10" man="1"/>
    <brk id="125" max="10" man="1"/>
    <brk id="152" max="10" man="1"/>
    <brk id="18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5" r:id="rId4" name="Button 5">
              <controlPr defaultSize="0" print="0" autoFill="0" autoPict="0" macro="[0]!ToMainMenu">
                <anchor>
                  <from>
                    <xdr:col>11</xdr:col>
                    <xdr:colOff>365760</xdr:colOff>
                    <xdr:row>0</xdr:row>
                    <xdr:rowOff>99060</xdr:rowOff>
                  </from>
                  <to>
                    <xdr:col>13</xdr:col>
                    <xdr:colOff>480060</xdr:colOff>
                    <xdr:row>2</xdr:row>
                    <xdr:rowOff>45720</xdr:rowOff>
                  </to>
                </anchor>
              </controlPr>
            </control>
          </mc:Choice>
        </mc:AlternateContent>
        <mc:AlternateContent xmlns:mc="http://schemas.openxmlformats.org/markup-compatibility/2006">
          <mc:Choice Requires="x14">
            <control shapeId="66566" r:id="rId5" name="Button 6">
              <controlPr defaultSize="0" print="0" autoFill="0" autoPict="0" macro="[0]!PrintCoverPGSec1">
                <anchor>
                  <from>
                    <xdr:col>11</xdr:col>
                    <xdr:colOff>365760</xdr:colOff>
                    <xdr:row>5</xdr:row>
                    <xdr:rowOff>312420</xdr:rowOff>
                  </from>
                  <to>
                    <xdr:col>13</xdr:col>
                    <xdr:colOff>480060</xdr:colOff>
                    <xdr:row>5</xdr:row>
                    <xdr:rowOff>571500</xdr:rowOff>
                  </to>
                </anchor>
              </controlPr>
            </control>
          </mc:Choice>
        </mc:AlternateContent>
        <mc:AlternateContent xmlns:mc="http://schemas.openxmlformats.org/markup-compatibility/2006">
          <mc:Choice Requires="x14">
            <control shapeId="66567" r:id="rId6" name="Button 7">
              <controlPr defaultSize="0" print="0" autoFill="0" autoPict="0" macro="[0]!CoverPagVol1Preview">
                <anchor>
                  <from>
                    <xdr:col>11</xdr:col>
                    <xdr:colOff>365760</xdr:colOff>
                    <xdr:row>3</xdr:row>
                    <xdr:rowOff>0</xdr:rowOff>
                  </from>
                  <to>
                    <xdr:col>13</xdr:col>
                    <xdr:colOff>480060</xdr:colOff>
                    <xdr:row>4</xdr:row>
                    <xdr:rowOff>160020</xdr:rowOff>
                  </to>
                </anchor>
              </controlPr>
            </control>
          </mc:Choice>
        </mc:AlternateContent>
        <mc:AlternateContent xmlns:mc="http://schemas.openxmlformats.org/markup-compatibility/2006">
          <mc:Choice Requires="x14">
            <control shapeId="66692" r:id="rId7" name="Button 132">
              <controlPr defaultSize="0" print="0" autoFill="0" autoPict="0" macro="[0]!ToDataEntry">
                <anchor>
                  <from>
                    <xdr:col>11</xdr:col>
                    <xdr:colOff>365760</xdr:colOff>
                    <xdr:row>5</xdr:row>
                    <xdr:rowOff>594360</xdr:rowOff>
                  </from>
                  <to>
                    <xdr:col>13</xdr:col>
                    <xdr:colOff>480060</xdr:colOff>
                    <xdr:row>6</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tabColor rgb="FFC00000"/>
  </sheetPr>
  <dimension ref="B1:M35"/>
  <sheetViews>
    <sheetView showGridLines="0" zoomScaleNormal="100" zoomScaleSheetLayoutView="100" workbookViewId="0">
      <selection activeCell="C97" sqref="C97:G97"/>
    </sheetView>
  </sheetViews>
  <sheetFormatPr defaultRowHeight="13.2"/>
  <cols>
    <col min="1" max="1" width="6" customWidth="1"/>
    <col min="2" max="2" width="4" customWidth="1"/>
    <col min="3" max="3" width="6.44140625" customWidth="1"/>
    <col min="4" max="4" width="7.6640625" customWidth="1"/>
    <col min="5" max="5" width="2.6640625" customWidth="1"/>
    <col min="11" max="11" width="18.5546875" customWidth="1"/>
  </cols>
  <sheetData>
    <row r="1" spans="2:13" ht="18" customHeight="1" thickBot="1">
      <c r="B1" s="2396" t="s">
        <v>344</v>
      </c>
      <c r="C1" s="2397"/>
      <c r="D1" s="2397"/>
      <c r="E1" s="2397"/>
      <c r="F1" s="2397"/>
      <c r="G1" s="2397"/>
      <c r="H1" s="2397"/>
      <c r="I1" s="2397"/>
      <c r="J1" s="2397"/>
      <c r="K1" s="2398"/>
    </row>
    <row r="2" spans="2:13">
      <c r="C2" s="95"/>
      <c r="D2" s="95"/>
      <c r="E2" s="95"/>
      <c r="F2" s="98"/>
      <c r="G2" s="98"/>
      <c r="H2" s="98"/>
      <c r="I2" s="98"/>
      <c r="J2" s="98"/>
      <c r="K2" s="98"/>
    </row>
    <row r="3" spans="2:13" ht="17.25" customHeight="1">
      <c r="B3" s="2393" t="s">
        <v>3646</v>
      </c>
      <c r="C3" s="2394"/>
      <c r="D3" s="2394"/>
      <c r="E3" s="2394"/>
      <c r="F3" s="2394"/>
      <c r="G3" s="2394"/>
      <c r="H3" s="2394"/>
      <c r="I3" s="2394"/>
      <c r="J3" s="2394"/>
      <c r="K3" s="2395"/>
    </row>
    <row r="4" spans="2:13" ht="6" customHeight="1">
      <c r="B4" s="50"/>
      <c r="C4" s="229"/>
      <c r="D4" s="95"/>
      <c r="E4" s="95"/>
      <c r="F4" s="98"/>
      <c r="G4" s="98"/>
      <c r="H4" s="98"/>
      <c r="I4" s="98"/>
      <c r="J4" s="98"/>
      <c r="K4" s="228"/>
    </row>
    <row r="5" spans="2:13" ht="52.5" customHeight="1">
      <c r="B5" s="2390" t="s">
        <v>3647</v>
      </c>
      <c r="C5" s="2135"/>
      <c r="D5" s="2135"/>
      <c r="E5" s="2135"/>
      <c r="F5" s="2135"/>
      <c r="G5" s="2135"/>
      <c r="H5" s="2135"/>
      <c r="I5" s="2135"/>
      <c r="J5" s="2135"/>
      <c r="K5" s="2391"/>
    </row>
    <row r="6" spans="2:13">
      <c r="B6" s="197"/>
      <c r="C6" s="134"/>
      <c r="D6" s="2388"/>
      <c r="E6" s="2388"/>
      <c r="F6" s="2388"/>
      <c r="G6" s="80"/>
      <c r="H6" s="230"/>
      <c r="I6" s="230"/>
      <c r="J6" s="80"/>
      <c r="K6" s="201"/>
    </row>
    <row r="7" spans="2:13" ht="20.100000000000001" customHeight="1">
      <c r="B7" s="2390" t="s">
        <v>3648</v>
      </c>
      <c r="C7" s="2135"/>
      <c r="D7" s="2135"/>
      <c r="E7" s="2135"/>
      <c r="F7" s="2135"/>
      <c r="G7" s="2135"/>
      <c r="H7" s="2135"/>
      <c r="I7" s="2135"/>
      <c r="J7" s="2135"/>
      <c r="K7" s="2391"/>
      <c r="M7" s="6"/>
    </row>
    <row r="8" spans="2:13" ht="5.25" customHeight="1">
      <c r="B8" s="197"/>
      <c r="E8" s="2186"/>
      <c r="F8" s="2186"/>
      <c r="G8" s="2186"/>
      <c r="H8" s="2186"/>
      <c r="I8" s="2186"/>
      <c r="J8" s="2186"/>
      <c r="K8" s="2392"/>
    </row>
    <row r="9" spans="2:13" ht="12.75" customHeight="1">
      <c r="B9" s="2390" t="s">
        <v>4307</v>
      </c>
      <c r="C9" s="2135"/>
      <c r="D9" s="2135"/>
      <c r="E9" s="2135"/>
      <c r="F9" s="2135"/>
      <c r="G9" s="2135"/>
      <c r="H9" s="2135"/>
      <c r="I9" s="2135"/>
      <c r="J9" s="2135"/>
      <c r="K9" s="2391"/>
    </row>
    <row r="10" spans="2:13">
      <c r="B10" s="2390"/>
      <c r="C10" s="2135"/>
      <c r="D10" s="2135"/>
      <c r="E10" s="2135"/>
      <c r="F10" s="2135"/>
      <c r="G10" s="2135"/>
      <c r="H10" s="2135"/>
      <c r="I10" s="2135"/>
      <c r="J10" s="2135"/>
      <c r="K10" s="2391"/>
    </row>
    <row r="11" spans="2:13">
      <c r="B11" s="2390"/>
      <c r="C11" s="2135"/>
      <c r="D11" s="2135"/>
      <c r="E11" s="2135"/>
      <c r="F11" s="2135"/>
      <c r="G11" s="2135"/>
      <c r="H11" s="2135"/>
      <c r="I11" s="2135"/>
      <c r="J11" s="2135"/>
      <c r="K11" s="2391"/>
    </row>
    <row r="12" spans="2:13">
      <c r="B12" s="2390"/>
      <c r="C12" s="2135"/>
      <c r="D12" s="2135"/>
      <c r="E12" s="2135"/>
      <c r="F12" s="2135"/>
      <c r="G12" s="2135"/>
      <c r="H12" s="2135"/>
      <c r="I12" s="2135"/>
      <c r="J12" s="2135"/>
      <c r="K12" s="2391"/>
    </row>
    <row r="13" spans="2:13">
      <c r="B13" s="197"/>
      <c r="C13" s="227"/>
      <c r="D13" s="2388"/>
      <c r="E13" s="2388"/>
      <c r="F13" s="2388"/>
      <c r="G13" s="2388"/>
      <c r="H13" s="2388"/>
      <c r="I13" s="2388"/>
      <c r="J13" s="2388"/>
      <c r="K13" s="2389"/>
    </row>
    <row r="14" spans="2:13" ht="28.5" customHeight="1">
      <c r="B14" s="2390" t="s">
        <v>3821</v>
      </c>
      <c r="C14" s="2135"/>
      <c r="D14" s="2135"/>
      <c r="E14" s="2135"/>
      <c r="F14" s="2135"/>
      <c r="G14" s="2135"/>
      <c r="H14" s="2135"/>
      <c r="I14" s="2135"/>
      <c r="J14" s="2135"/>
      <c r="K14" s="2391"/>
    </row>
    <row r="15" spans="2:13" ht="11.25" customHeight="1">
      <c r="B15" s="197"/>
      <c r="C15" s="227"/>
      <c r="D15" s="2388"/>
      <c r="E15" s="2388"/>
      <c r="F15" s="2388"/>
      <c r="G15" s="2388"/>
      <c r="H15" s="2388"/>
      <c r="I15" s="2388"/>
      <c r="J15" s="2388"/>
      <c r="K15" s="2389"/>
    </row>
    <row r="16" spans="2:13" ht="27.75" customHeight="1">
      <c r="B16" s="2390" t="s">
        <v>3666</v>
      </c>
      <c r="C16" s="2135"/>
      <c r="D16" s="2135"/>
      <c r="E16" s="2135"/>
      <c r="F16" s="2135"/>
      <c r="G16" s="2135"/>
      <c r="H16" s="2135"/>
      <c r="I16" s="2135"/>
      <c r="J16" s="2135"/>
      <c r="K16" s="2391"/>
    </row>
    <row r="17" spans="2:11" ht="15" customHeight="1" thickBot="1">
      <c r="B17" s="1625"/>
      <c r="C17" s="80"/>
      <c r="D17" s="80"/>
      <c r="E17" s="80"/>
      <c r="F17" s="80"/>
      <c r="G17" s="80"/>
      <c r="H17" s="80"/>
      <c r="I17" s="80"/>
      <c r="J17" s="80"/>
      <c r="K17" s="201"/>
    </row>
    <row r="18" spans="2:11" ht="27.75" customHeight="1" thickBot="1">
      <c r="B18" s="2402" t="s">
        <v>3663</v>
      </c>
      <c r="C18" s="2403"/>
      <c r="D18" s="2403"/>
      <c r="E18" s="2403"/>
      <c r="F18" s="2403"/>
      <c r="G18" s="2404"/>
      <c r="H18" s="2405"/>
      <c r="I18" s="2406"/>
      <c r="J18" s="2406"/>
      <c r="K18" s="2407"/>
    </row>
    <row r="19" spans="2:11" ht="27.75" customHeight="1" thickBot="1">
      <c r="B19" s="2402" t="s">
        <v>3649</v>
      </c>
      <c r="C19" s="2403"/>
      <c r="D19" s="2403"/>
      <c r="E19" s="2403"/>
      <c r="F19" s="2403"/>
      <c r="G19" s="2404"/>
      <c r="H19" s="2405"/>
      <c r="I19" s="2406"/>
      <c r="J19" s="2406"/>
      <c r="K19" s="2407"/>
    </row>
    <row r="20" spans="2:11" ht="12" customHeight="1">
      <c r="B20" s="225"/>
      <c r="C20" s="80"/>
      <c r="D20" s="80"/>
      <c r="E20" s="80"/>
      <c r="F20" s="80"/>
      <c r="G20" s="80"/>
      <c r="H20" s="80"/>
      <c r="I20" s="80"/>
      <c r="J20" s="80"/>
      <c r="K20" s="201"/>
    </row>
    <row r="21" spans="2:11" ht="32.25" customHeight="1">
      <c r="B21" s="2401" t="s">
        <v>625</v>
      </c>
      <c r="C21" s="2388"/>
      <c r="D21" s="2388"/>
      <c r="E21" s="2388"/>
      <c r="F21" s="2388"/>
      <c r="G21" s="2388"/>
      <c r="H21" s="2388"/>
      <c r="I21" s="2388"/>
      <c r="J21" s="2388"/>
      <c r="K21" s="2389"/>
    </row>
    <row r="22" spans="2:11" ht="15" customHeight="1">
      <c r="B22" s="231"/>
      <c r="C22" s="15"/>
      <c r="D22" s="2399"/>
      <c r="E22" s="2399"/>
      <c r="F22" s="2399"/>
      <c r="G22" s="2399"/>
      <c r="H22" s="2399"/>
      <c r="I22" s="2399"/>
      <c r="J22" s="2399"/>
      <c r="K22" s="2400"/>
    </row>
    <row r="23" spans="2:11" ht="15" customHeight="1">
      <c r="B23" s="2329" t="s">
        <v>626</v>
      </c>
      <c r="C23" s="2109"/>
      <c r="D23" s="2109"/>
      <c r="E23" s="2109"/>
      <c r="F23" s="2109"/>
      <c r="G23" s="2109"/>
      <c r="H23" s="2109"/>
      <c r="I23" s="2109"/>
      <c r="J23" s="2109"/>
      <c r="K23" s="2330"/>
    </row>
    <row r="24" spans="2:11" ht="40.5" customHeight="1">
      <c r="B24" s="2329"/>
      <c r="C24" s="2109"/>
      <c r="D24" s="2109"/>
      <c r="E24" s="2109"/>
      <c r="F24" s="2109"/>
      <c r="G24" s="2109"/>
      <c r="H24" s="2109"/>
      <c r="I24" s="2109"/>
      <c r="J24" s="2109"/>
      <c r="K24" s="2330"/>
    </row>
    <row r="25" spans="2:11" ht="15" customHeight="1">
      <c r="B25" s="2329" t="s">
        <v>627</v>
      </c>
      <c r="C25" s="2109"/>
      <c r="D25" s="2109"/>
      <c r="E25" s="2109"/>
      <c r="F25" s="2109"/>
      <c r="G25" s="2109"/>
      <c r="H25" s="2109"/>
      <c r="I25" s="2109"/>
      <c r="J25" s="2109"/>
      <c r="K25" s="2330"/>
    </row>
    <row r="26" spans="2:11" ht="12.75" customHeight="1">
      <c r="B26" s="2329" t="s">
        <v>628</v>
      </c>
      <c r="C26" s="2109"/>
      <c r="D26" s="2109"/>
      <c r="E26" s="2109"/>
      <c r="F26" s="2109"/>
      <c r="G26" s="2109"/>
      <c r="H26" s="2109"/>
      <c r="I26" s="2109"/>
      <c r="J26" s="2109"/>
      <c r="K26" s="2330"/>
    </row>
    <row r="27" spans="2:11" ht="15" customHeight="1">
      <c r="B27" s="2329">
        <v>75</v>
      </c>
      <c r="C27" s="2109"/>
      <c r="D27" s="2109"/>
      <c r="E27" s="2109"/>
      <c r="F27" s="2109"/>
      <c r="G27" s="2109"/>
      <c r="H27" s="2109"/>
      <c r="I27" s="2109"/>
      <c r="J27" s="2109"/>
      <c r="K27" s="2330"/>
    </row>
    <row r="28" spans="2:11" ht="12.75" customHeight="1">
      <c r="B28" s="2329" t="s">
        <v>629</v>
      </c>
      <c r="C28" s="2109"/>
      <c r="D28" s="2109"/>
      <c r="E28" s="2109"/>
      <c r="F28" s="2109"/>
      <c r="G28" s="2109"/>
      <c r="H28" s="2109"/>
      <c r="I28" s="2109"/>
      <c r="J28" s="2109"/>
      <c r="K28" s="2330"/>
    </row>
    <row r="29" spans="2:11" ht="15" customHeight="1">
      <c r="B29" s="197"/>
      <c r="C29" s="227"/>
      <c r="D29" s="2388"/>
      <c r="E29" s="2388"/>
      <c r="F29" s="2388"/>
      <c r="G29" s="2388"/>
      <c r="H29" s="2388"/>
      <c r="I29" s="2388"/>
      <c r="J29" s="2388"/>
      <c r="K29" s="2389"/>
    </row>
    <row r="30" spans="2:11" ht="12.75" customHeight="1">
      <c r="B30" s="2329" t="s">
        <v>630</v>
      </c>
      <c r="C30" s="2109"/>
      <c r="D30" s="2109"/>
      <c r="E30" s="2109"/>
      <c r="F30" s="2109"/>
      <c r="G30" s="2109"/>
      <c r="H30" s="2109"/>
      <c r="I30" s="2109"/>
      <c r="J30" s="2109"/>
      <c r="K30" s="2330"/>
    </row>
    <row r="31" spans="2:11" ht="15" customHeight="1">
      <c r="B31" s="197"/>
      <c r="C31" s="227"/>
      <c r="D31" s="2388"/>
      <c r="E31" s="2388"/>
      <c r="F31" s="2388"/>
      <c r="G31" s="2388"/>
      <c r="H31" s="2388"/>
      <c r="I31" s="2388"/>
      <c r="J31" s="2388"/>
      <c r="K31" s="2389"/>
    </row>
    <row r="32" spans="2:11" ht="12.75" customHeight="1">
      <c r="B32" s="2408" t="s">
        <v>631</v>
      </c>
      <c r="C32" s="2409"/>
      <c r="D32" s="2409"/>
      <c r="E32" s="2409"/>
      <c r="F32" s="2409"/>
      <c r="G32" s="2409"/>
      <c r="H32" s="2409"/>
      <c r="I32" s="2409"/>
      <c r="J32" s="2409"/>
      <c r="K32" s="2410"/>
    </row>
    <row r="33" spans="2:11">
      <c r="B33" s="267"/>
      <c r="C33" s="268"/>
      <c r="D33" s="268"/>
      <c r="E33" s="268"/>
      <c r="F33" s="268"/>
      <c r="G33" s="268"/>
      <c r="H33" s="268"/>
      <c r="I33" s="268"/>
      <c r="J33" s="268"/>
      <c r="K33" s="269"/>
    </row>
    <row r="34" spans="2:11" ht="45" customHeight="1">
      <c r="B34" s="2411" t="s">
        <v>345</v>
      </c>
      <c r="C34" s="2412"/>
      <c r="D34" s="2412"/>
      <c r="E34" s="2412"/>
      <c r="F34" s="2412"/>
      <c r="G34" s="2412"/>
      <c r="H34" s="2412"/>
      <c r="I34" s="2412"/>
      <c r="J34" s="2412"/>
      <c r="K34" s="2413"/>
    </row>
    <row r="35" spans="2:11" ht="15" customHeight="1">
      <c r="B35" s="232"/>
      <c r="C35" s="226"/>
      <c r="D35" s="2313"/>
      <c r="E35" s="2313"/>
      <c r="F35" s="2313"/>
      <c r="G35" s="2313"/>
      <c r="H35" s="2313"/>
      <c r="I35" s="2313"/>
      <c r="J35" s="2313"/>
      <c r="K35" s="2314"/>
    </row>
  </sheetData>
  <sheetProtection formatRows="0" selectLockedCells="1"/>
  <mergeCells count="28">
    <mergeCell ref="D35:K35"/>
    <mergeCell ref="D31:K31"/>
    <mergeCell ref="B30:K30"/>
    <mergeCell ref="B32:K32"/>
    <mergeCell ref="B34:K34"/>
    <mergeCell ref="B3:K3"/>
    <mergeCell ref="B1:K1"/>
    <mergeCell ref="B25:K25"/>
    <mergeCell ref="B14:K14"/>
    <mergeCell ref="B26:K26"/>
    <mergeCell ref="D22:K22"/>
    <mergeCell ref="B21:K21"/>
    <mergeCell ref="B16:K16"/>
    <mergeCell ref="B23:K24"/>
    <mergeCell ref="B18:G18"/>
    <mergeCell ref="H18:K18"/>
    <mergeCell ref="B19:G19"/>
    <mergeCell ref="H19:K19"/>
    <mergeCell ref="D29:K29"/>
    <mergeCell ref="D6:F6"/>
    <mergeCell ref="B5:K5"/>
    <mergeCell ref="B27:K27"/>
    <mergeCell ref="D15:K15"/>
    <mergeCell ref="D13:K13"/>
    <mergeCell ref="B9:K12"/>
    <mergeCell ref="E8:K8"/>
    <mergeCell ref="B7:K7"/>
    <mergeCell ref="B28:K28"/>
  </mergeCells>
  <phoneticPr fontId="102" type="noConversion"/>
  <hyperlinks>
    <hyperlink ref="B32" r:id="rId1" display="http://www.cidb.org.za/" xr:uid="{00000000-0004-0000-0E00-000000000000}"/>
  </hyperlinks>
  <pageMargins left="0.62992125984251968" right="0.43307086614173229" top="0.94488188976377963" bottom="0.47244094488188981" header="0.23622047244094491" footer="0.23622047244094491"/>
  <pageSetup paperSize="9" scale="65" orientation="portrait" r:id="rId2"/>
  <headerFooter alignWithMargins="0">
    <oddHeader>&amp;LQuotations:  
R 1 - R1 000 000&amp;RDepartment of Public Works: KZN
Effective Date: 16 JANUARY 2023
Version:8</oddHeader>
    <oddFooter>Page &amp;P of &amp;N</oddFooter>
  </headerFooter>
  <drawing r:id="rId3"/>
  <legacyDrawing r:id="rId4"/>
  <oleObjects>
    <mc:AlternateContent xmlns:mc="http://schemas.openxmlformats.org/markup-compatibility/2006">
      <mc:Choice Requires="x14">
        <oleObject progId="Equation.3" shapeId="665601" r:id="rId5">
          <objectPr defaultSize="0" autoPict="0" r:id="rId6">
            <anchor moveWithCells="1" sizeWithCells="1">
              <from>
                <xdr:col>9</xdr:col>
                <xdr:colOff>83820</xdr:colOff>
                <xdr:row>51</xdr:row>
                <xdr:rowOff>99060</xdr:rowOff>
              </from>
              <to>
                <xdr:col>10</xdr:col>
                <xdr:colOff>601980</xdr:colOff>
                <xdr:row>51</xdr:row>
                <xdr:rowOff>99060</xdr:rowOff>
              </to>
            </anchor>
          </objectPr>
        </oleObject>
      </mc:Choice>
      <mc:Fallback>
        <oleObject progId="Equation.3" shapeId="665601" r:id="rId5"/>
      </mc:Fallback>
    </mc:AlternateContent>
    <mc:AlternateContent xmlns:mc="http://schemas.openxmlformats.org/markup-compatibility/2006">
      <mc:Choice Requires="x14">
        <oleObject progId="Equation.3" shapeId="665602" r:id="rId7">
          <objectPr defaultSize="0" autoPict="0" r:id="rId8">
            <anchor moveWithCells="1" sizeWithCells="1">
              <from>
                <xdr:col>9</xdr:col>
                <xdr:colOff>38100</xdr:colOff>
                <xdr:row>51</xdr:row>
                <xdr:rowOff>99060</xdr:rowOff>
              </from>
              <to>
                <xdr:col>10</xdr:col>
                <xdr:colOff>556260</xdr:colOff>
                <xdr:row>51</xdr:row>
                <xdr:rowOff>99060</xdr:rowOff>
              </to>
            </anchor>
          </objectPr>
        </oleObject>
      </mc:Choice>
      <mc:Fallback>
        <oleObject progId="Equation.3" shapeId="665602" r:id="rId7"/>
      </mc:Fallback>
    </mc:AlternateContent>
  </oleObjects>
  <mc:AlternateContent xmlns:mc="http://schemas.openxmlformats.org/markup-compatibility/2006">
    <mc:Choice Requires="x14">
      <controls>
        <mc:AlternateContent xmlns:mc="http://schemas.openxmlformats.org/markup-compatibility/2006">
          <mc:Choice Requires="x14">
            <control shapeId="665603" r:id="rId9" name="Button 3">
              <controlPr defaultSize="0" print="0" autoFill="0" autoPict="0" macro="[0]!ToMainMenu">
                <anchor>
                  <from>
                    <xdr:col>11</xdr:col>
                    <xdr:colOff>259080</xdr:colOff>
                    <xdr:row>0</xdr:row>
                    <xdr:rowOff>106680</xdr:rowOff>
                  </from>
                  <to>
                    <xdr:col>14</xdr:col>
                    <xdr:colOff>175260</xdr:colOff>
                    <xdr:row>2</xdr:row>
                    <xdr:rowOff>60960</xdr:rowOff>
                  </to>
                </anchor>
              </controlPr>
            </control>
          </mc:Choice>
        </mc:AlternateContent>
        <mc:AlternateContent xmlns:mc="http://schemas.openxmlformats.org/markup-compatibility/2006">
          <mc:Choice Requires="x14">
            <control shapeId="665604" r:id="rId10" name="Button 4">
              <controlPr defaultSize="0" print="0" autoFill="0" autoPict="0" macro="[0]!PrintCoverPGSec1">
                <anchor>
                  <from>
                    <xdr:col>11</xdr:col>
                    <xdr:colOff>259080</xdr:colOff>
                    <xdr:row>4</xdr:row>
                    <xdr:rowOff>350520</xdr:rowOff>
                  </from>
                  <to>
                    <xdr:col>14</xdr:col>
                    <xdr:colOff>175260</xdr:colOff>
                    <xdr:row>5</xdr:row>
                    <xdr:rowOff>45720</xdr:rowOff>
                  </to>
                </anchor>
              </controlPr>
            </control>
          </mc:Choice>
        </mc:AlternateContent>
        <mc:AlternateContent xmlns:mc="http://schemas.openxmlformats.org/markup-compatibility/2006">
          <mc:Choice Requires="x14">
            <control shapeId="665605" r:id="rId11" name="Button 5">
              <controlPr defaultSize="0" print="0" autoFill="0" autoPict="0" macro="[0]!CoverPagVol1Preview">
                <anchor>
                  <from>
                    <xdr:col>11</xdr:col>
                    <xdr:colOff>259080</xdr:colOff>
                    <xdr:row>2</xdr:row>
                    <xdr:rowOff>76200</xdr:rowOff>
                  </from>
                  <to>
                    <xdr:col>14</xdr:col>
                    <xdr:colOff>175260</xdr:colOff>
                    <xdr:row>4</xdr:row>
                    <xdr:rowOff>99060</xdr:rowOff>
                  </to>
                </anchor>
              </controlPr>
            </control>
          </mc:Choice>
        </mc:AlternateContent>
        <mc:AlternateContent xmlns:mc="http://schemas.openxmlformats.org/markup-compatibility/2006">
          <mc:Choice Requires="x14">
            <control shapeId="665685" r:id="rId12" name="Button 85">
              <controlPr defaultSize="0" print="0" autoFill="0" autoPict="0" macro="[0]!ToDataEntry">
                <anchor>
                  <from>
                    <xdr:col>11</xdr:col>
                    <xdr:colOff>259080</xdr:colOff>
                    <xdr:row>5</xdr:row>
                    <xdr:rowOff>106680</xdr:rowOff>
                  </from>
                  <to>
                    <xdr:col>14</xdr:col>
                    <xdr:colOff>175260</xdr:colOff>
                    <xdr:row>6</xdr:row>
                    <xdr:rowOff>175260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0070C0"/>
  </sheetPr>
  <dimension ref="B1:W94"/>
  <sheetViews>
    <sheetView showGridLines="0" zoomScaleNormal="100" workbookViewId="0">
      <selection activeCell="C97" sqref="C97:G97"/>
    </sheetView>
  </sheetViews>
  <sheetFormatPr defaultRowHeight="13.2"/>
  <cols>
    <col min="1" max="1" width="4.44140625" customWidth="1"/>
    <col min="2" max="2" width="10.33203125" bestFit="1" customWidth="1"/>
    <col min="3" max="3" width="10.44140625" customWidth="1"/>
    <col min="8" max="8" width="7.109375" customWidth="1"/>
    <col min="9" max="9" width="8.5546875" customWidth="1"/>
    <col min="10" max="10" width="8.33203125" customWidth="1"/>
    <col min="12" max="12" width="5.88671875" customWidth="1"/>
  </cols>
  <sheetData>
    <row r="1" spans="2:23" ht="18" thickBot="1">
      <c r="B1" s="2443" t="s">
        <v>780</v>
      </c>
      <c r="C1" s="2444"/>
      <c r="D1" s="2444"/>
      <c r="E1" s="2444"/>
      <c r="F1" s="2444"/>
      <c r="G1" s="2444"/>
      <c r="H1" s="2444"/>
      <c r="I1" s="2444"/>
      <c r="J1" s="2444"/>
      <c r="K1" s="2444"/>
      <c r="L1" s="2445"/>
    </row>
    <row r="2" spans="2:23" ht="7.5" customHeight="1">
      <c r="B2" s="18"/>
    </row>
    <row r="3" spans="2:23" ht="72.75" customHeight="1">
      <c r="B3" s="2449" t="s">
        <v>395</v>
      </c>
      <c r="C3" s="2449"/>
      <c r="D3" s="2446" t="str">
        <f>+'Master Data'!D18</f>
        <v>INGWAVUMA: JOSINI: REPAIRS AND MAINTENANCE TO TWO CLASSROOMS</v>
      </c>
      <c r="E3" s="2446"/>
      <c r="F3" s="2446"/>
      <c r="G3" s="2446"/>
      <c r="H3" s="2446"/>
      <c r="I3" s="2446"/>
      <c r="J3" s="2446"/>
      <c r="K3" s="2446"/>
      <c r="L3" s="2446"/>
    </row>
    <row r="4" spans="2:23" ht="31.5" customHeight="1">
      <c r="B4" s="2447" t="s">
        <v>530</v>
      </c>
      <c r="C4" s="2447"/>
      <c r="D4" s="2436" t="str">
        <f>+'Master Data'!E208</f>
        <v>Sipho Dlamini</v>
      </c>
      <c r="E4" s="2437"/>
      <c r="F4" s="2437"/>
      <c r="G4" s="2437"/>
      <c r="H4" s="2438"/>
      <c r="I4" s="2447" t="s">
        <v>697</v>
      </c>
      <c r="J4" s="2447"/>
      <c r="K4" s="2448" t="str">
        <f>+'Master Data'!F12</f>
        <v>ZNQ1222 W</v>
      </c>
      <c r="L4" s="2448"/>
      <c r="M4" s="67"/>
    </row>
    <row r="5" spans="2:23" ht="15.75" customHeight="1">
      <c r="B5" s="81"/>
      <c r="C5" s="81"/>
      <c r="D5" s="81"/>
      <c r="E5" s="81"/>
      <c r="F5" s="81"/>
      <c r="G5" s="81"/>
      <c r="H5" s="81"/>
      <c r="I5" s="81"/>
      <c r="J5" s="81"/>
      <c r="K5" s="87"/>
      <c r="L5" s="87"/>
      <c r="M5" s="67"/>
    </row>
    <row r="6" spans="2:23" ht="33" customHeight="1">
      <c r="B6" s="2434" t="s">
        <v>736</v>
      </c>
      <c r="C6" s="2435"/>
      <c r="D6" s="2435"/>
      <c r="E6" s="2435"/>
      <c r="F6" s="2435"/>
      <c r="G6" s="2435"/>
      <c r="H6" s="2435"/>
      <c r="I6" s="2435"/>
      <c r="J6" s="2435"/>
      <c r="K6" s="2435"/>
      <c r="L6" s="2435"/>
    </row>
    <row r="7" spans="2:23">
      <c r="B7" s="2439" t="s">
        <v>698</v>
      </c>
      <c r="C7" s="2439"/>
      <c r="D7" s="2439"/>
      <c r="E7" s="2439"/>
      <c r="F7" s="2439"/>
      <c r="G7" s="2439"/>
      <c r="H7" s="2439"/>
      <c r="I7" s="2439"/>
      <c r="J7" s="2439"/>
      <c r="K7" s="2439"/>
      <c r="L7" s="2439"/>
      <c r="M7" s="2450" t="s">
        <v>699</v>
      </c>
      <c r="N7" s="2450"/>
      <c r="O7" s="2450"/>
      <c r="P7" s="2450"/>
      <c r="Q7" s="2450"/>
      <c r="R7" s="2450"/>
      <c r="S7" s="2450"/>
      <c r="T7" s="2450"/>
      <c r="U7" s="2450"/>
      <c r="V7" s="2450"/>
      <c r="W7" s="2450"/>
    </row>
    <row r="8" spans="2:23" ht="32.25" customHeight="1">
      <c r="B8" s="2440" t="s">
        <v>700</v>
      </c>
      <c r="C8" s="2441"/>
      <c r="D8" s="2441"/>
      <c r="E8" s="2441"/>
      <c r="F8" s="2441"/>
      <c r="G8" s="2441"/>
      <c r="H8" s="2441"/>
      <c r="I8" s="2441"/>
      <c r="J8" s="2442"/>
      <c r="K8" s="2282" t="s">
        <v>140</v>
      </c>
      <c r="L8" s="2282"/>
    </row>
    <row r="9" spans="2:23" ht="16.95" customHeight="1">
      <c r="B9" s="2423" t="str">
        <f>+'Master Data'!C59</f>
        <v>Submission of Compulsory Returnable Schedules (T2.1)</v>
      </c>
      <c r="C9" s="2424"/>
      <c r="D9" s="2424"/>
      <c r="E9" s="2424"/>
      <c r="F9" s="2424"/>
      <c r="G9" s="2424"/>
      <c r="H9" s="2424"/>
      <c r="I9" s="2424"/>
      <c r="J9" s="2425"/>
      <c r="K9" s="75" t="str">
        <f>IF('Master Data'!I59=TRUE,"Yes","No")</f>
        <v>Yes</v>
      </c>
      <c r="L9" s="807"/>
    </row>
    <row r="10" spans="2:23" ht="17.25" customHeight="1">
      <c r="B10" s="2426" t="str">
        <f>+'Master Data'!C76</f>
        <v>Compulsory Enterprise Questionnaire (T2.2)</v>
      </c>
      <c r="C10" s="1895"/>
      <c r="D10" s="1895"/>
      <c r="E10" s="1895"/>
      <c r="F10" s="1895"/>
      <c r="G10" s="1895"/>
      <c r="H10" s="1895"/>
      <c r="I10" s="1895"/>
      <c r="J10" s="2427"/>
      <c r="K10" s="75" t="str">
        <f>IF('Master Data'!I76=TRUE,"Yes","No")</f>
        <v>Yes</v>
      </c>
      <c r="L10" s="513" t="str">
        <f>IF(K10="Yes"," ","N/A")</f>
        <v xml:space="preserve"> </v>
      </c>
    </row>
    <row r="11" spans="2:23" ht="17.25" customHeight="1">
      <c r="B11" s="2426" t="str">
        <f>+'Master Data'!C77</f>
        <v>Authority to sign Quote (T2.3)</v>
      </c>
      <c r="C11" s="1895"/>
      <c r="D11" s="1895"/>
      <c r="E11" s="1895"/>
      <c r="F11" s="1895"/>
      <c r="G11" s="1895"/>
      <c r="H11" s="1895"/>
      <c r="I11" s="1895"/>
      <c r="J11" s="2427"/>
      <c r="K11" s="75" t="str">
        <f>IF('Master Data'!I77=TRUE,"Yes","No")</f>
        <v>Yes</v>
      </c>
      <c r="L11" s="513" t="str">
        <f t="shared" ref="L11:L25" si="0">IF(K11="Yes"," ","N/A")</f>
        <v xml:space="preserve"> </v>
      </c>
    </row>
    <row r="12" spans="2:23" ht="17.25" customHeight="1">
      <c r="B12" s="2426" t="str">
        <f>+'Master Data'!C78</f>
        <v>Financial Standing and other Resources of Business Declaration (T2.4)</v>
      </c>
      <c r="C12" s="1895"/>
      <c r="D12" s="1895"/>
      <c r="E12" s="1895"/>
      <c r="F12" s="1895"/>
      <c r="G12" s="1895"/>
      <c r="H12" s="1895"/>
      <c r="I12" s="1895"/>
      <c r="J12" s="2427"/>
      <c r="K12" s="75" t="str">
        <f>IF('Master Data'!I78=TRUE,"Yes","No")</f>
        <v>Yes</v>
      </c>
      <c r="L12" s="513" t="str">
        <f t="shared" si="0"/>
        <v xml:space="preserve"> </v>
      </c>
    </row>
    <row r="13" spans="2:23" ht="17.25" customHeight="1">
      <c r="B13" s="2426" t="str">
        <f>+'Master Data'!C79</f>
        <v>Equipment Schedules applicable (T2.5)</v>
      </c>
      <c r="C13" s="1895"/>
      <c r="D13" s="1895"/>
      <c r="E13" s="1895"/>
      <c r="F13" s="1895"/>
      <c r="G13" s="1895"/>
      <c r="H13" s="1895"/>
      <c r="I13" s="1895"/>
      <c r="J13" s="2427"/>
      <c r="K13" s="75" t="str">
        <f>IF('Master Data'!I79=TRUE,"Yes","No")</f>
        <v>Yes</v>
      </c>
      <c r="L13" s="513" t="str">
        <f t="shared" si="0"/>
        <v xml:space="preserve"> </v>
      </c>
    </row>
    <row r="14" spans="2:23" ht="17.25" customHeight="1">
      <c r="B14" s="2426" t="str">
        <f>+'Master Data'!C80</f>
        <v>Preference Points Claim Form (T2.9)</v>
      </c>
      <c r="C14" s="1895"/>
      <c r="D14" s="1895"/>
      <c r="E14" s="1895"/>
      <c r="F14" s="1895"/>
      <c r="G14" s="1895"/>
      <c r="H14" s="1895"/>
      <c r="I14" s="1895"/>
      <c r="J14" s="2427"/>
      <c r="K14" s="75" t="str">
        <f>IF('Master Data'!I80=TRUE,"Yes","No")</f>
        <v>Yes</v>
      </c>
      <c r="L14" s="513" t="str">
        <f t="shared" si="0"/>
        <v xml:space="preserve"> </v>
      </c>
    </row>
    <row r="15" spans="2:23" ht="17.25" customHeight="1">
      <c r="B15" s="2426" t="str">
        <f>+'Master Data'!C60</f>
        <v>Site Inspection Certificate (T2.7)</v>
      </c>
      <c r="C15" s="1895"/>
      <c r="D15" s="1895"/>
      <c r="E15" s="1895"/>
      <c r="F15" s="1895"/>
      <c r="G15" s="1895"/>
      <c r="H15" s="1895"/>
      <c r="I15" s="1895"/>
      <c r="J15" s="2427"/>
      <c r="K15" s="75" t="str">
        <f>IF('Master Data'!I60=TRUE,"Yes","No")</f>
        <v>Yes</v>
      </c>
      <c r="L15" s="513" t="str">
        <f t="shared" si="0"/>
        <v xml:space="preserve"> </v>
      </c>
    </row>
    <row r="16" spans="2:23" ht="17.25" customHeight="1">
      <c r="B16" s="2426" t="str">
        <f>+'Master Data'!C68</f>
        <v>Contractors Health &amp; Safety Declaration (T2.6)</v>
      </c>
      <c r="C16" s="1895"/>
      <c r="D16" s="1895"/>
      <c r="E16" s="1895"/>
      <c r="F16" s="1895"/>
      <c r="G16" s="1895"/>
      <c r="H16" s="1895"/>
      <c r="I16" s="1895"/>
      <c r="J16" s="2427"/>
      <c r="K16" s="75" t="str">
        <f>IF('Master Data'!I68=TRUE,"Yes","No")</f>
        <v>Yes</v>
      </c>
      <c r="L16" s="513" t="str">
        <f t="shared" si="0"/>
        <v xml:space="preserve"> </v>
      </c>
    </row>
    <row r="17" spans="2:12" ht="17.25" customHeight="1">
      <c r="B17" s="2423" t="str">
        <f>'Master Data'!$C81</f>
        <v>Contract Form - Purchase of Goods/Works-Part 1 (T2.13)</v>
      </c>
      <c r="C17" s="2424"/>
      <c r="D17" s="2424"/>
      <c r="E17" s="2424"/>
      <c r="F17" s="2424"/>
      <c r="G17" s="2424"/>
      <c r="H17" s="2424"/>
      <c r="I17" s="2424" t="str">
        <f>IF('Master Data'!J81&gt;1,'Master Data'!J81&amp;" Pages",'Master Data'!J82&amp;" Page")</f>
        <v>1 Page</v>
      </c>
      <c r="J17" s="2425"/>
      <c r="K17" s="75" t="str">
        <f>IF('Master Data'!I81=TRUE,"Yes","No")</f>
        <v>Yes</v>
      </c>
      <c r="L17" s="513" t="str">
        <f t="shared" si="0"/>
        <v xml:space="preserve"> </v>
      </c>
    </row>
    <row r="18" spans="2:12" ht="17.25" customHeight="1">
      <c r="B18" s="2423" t="str">
        <f>'Master Data'!$C82</f>
        <v>Contract Form - Purchase of Goods/Works-Part 2 (T2.14)</v>
      </c>
      <c r="C18" s="2424"/>
      <c r="D18" s="2424"/>
      <c r="E18" s="2424"/>
      <c r="F18" s="2424"/>
      <c r="G18" s="2424"/>
      <c r="H18" s="2424"/>
      <c r="I18" s="2424" t="str">
        <f>IF('Master Data'!J82&gt;1,'Master Data'!J82&amp;" Pages",'Master Data'!J83&amp;" Page")</f>
        <v>3 Page</v>
      </c>
      <c r="J18" s="2425"/>
      <c r="K18" s="75" t="str">
        <f>IF('Master Data'!I82=TRUE,"Yes","No")</f>
        <v>Yes</v>
      </c>
      <c r="L18" s="513" t="str">
        <f t="shared" si="0"/>
        <v xml:space="preserve"> </v>
      </c>
    </row>
    <row r="19" spans="2:12" ht="17.25" customHeight="1">
      <c r="B19" s="2423" t="str">
        <f>+'Master Data'!C83</f>
        <v>Bidder's Disclosure - SBD4 (T2.15)</v>
      </c>
      <c r="C19" s="2424"/>
      <c r="D19" s="2424"/>
      <c r="E19" s="2424"/>
      <c r="F19" s="2424"/>
      <c r="G19" s="2424"/>
      <c r="H19" s="2424"/>
      <c r="I19" s="2424" t="str">
        <f>IF('Master Data'!J83&gt;1,'Master Data'!J83&amp;" Pages",'Master Data'!#REF!&amp;" Page")</f>
        <v>3 Pages</v>
      </c>
      <c r="J19" s="2425"/>
      <c r="K19" s="75" t="str">
        <f>IF('Master Data'!I83=TRUE,"Yes","No")</f>
        <v>Yes</v>
      </c>
      <c r="L19" s="513" t="str">
        <f t="shared" si="0"/>
        <v xml:space="preserve"> </v>
      </c>
    </row>
    <row r="20" spans="2:12" ht="20.25" customHeight="1">
      <c r="B20" s="2423" t="str">
        <f>'Master Data'!$C84</f>
        <v>Capacity of Bidder (T2.18)</v>
      </c>
      <c r="C20" s="2424"/>
      <c r="D20" s="2424"/>
      <c r="E20" s="2424"/>
      <c r="F20" s="2424"/>
      <c r="G20" s="2424"/>
      <c r="H20" s="2424"/>
      <c r="I20" s="2424" t="str">
        <f>IF('Master Data'!J84&gt;1,'Master Data'!J84&amp;" Pages",'Master Data'!J85&amp;" Page")</f>
        <v>2 Page</v>
      </c>
      <c r="J20" s="2425"/>
      <c r="K20" s="75" t="str">
        <f>IF('Master Data'!I84=TRUE,"Yes","No")</f>
        <v>Yes</v>
      </c>
      <c r="L20" s="513" t="str">
        <f t="shared" si="0"/>
        <v xml:space="preserve"> </v>
      </c>
    </row>
    <row r="21" spans="2:12" ht="17.25" customHeight="1">
      <c r="B21" s="2423" t="str">
        <f>'Master Data'!$C85</f>
        <v>Invitation to Bid - SBD 1 (T2.20)</v>
      </c>
      <c r="C21" s="2424"/>
      <c r="D21" s="2424"/>
      <c r="E21" s="2424"/>
      <c r="F21" s="2424"/>
      <c r="G21" s="2424"/>
      <c r="H21" s="2424"/>
      <c r="I21" s="2424" t="str">
        <f>IF('Master Data'!J85&gt;1,'Master Data'!J85&amp;" Pages",'Master Data'!J86&amp;" Page")</f>
        <v>2 Pages</v>
      </c>
      <c r="J21" s="2425"/>
      <c r="K21" s="75" t="str">
        <f>IF('Master Data'!I85=TRUE,"Yes","No")</f>
        <v>Yes</v>
      </c>
      <c r="L21" s="513" t="str">
        <f t="shared" si="0"/>
        <v xml:space="preserve"> </v>
      </c>
    </row>
    <row r="22" spans="2:12" ht="17.25" customHeight="1">
      <c r="B22" s="2428" t="str">
        <f>'Master Data'!$C86</f>
        <v xml:space="preserve"> </v>
      </c>
      <c r="C22" s="2429"/>
      <c r="D22" s="2429"/>
      <c r="E22" s="2429"/>
      <c r="F22" s="2429"/>
      <c r="G22" s="2429"/>
      <c r="H22" s="2429"/>
      <c r="I22" s="2429" t="str">
        <f>IF('Master Data'!J86&gt;1,'Master Data'!J86&amp;" Pages",'Master Data'!J87&amp;" Page")</f>
        <v xml:space="preserve"> Page</v>
      </c>
      <c r="J22" s="2430"/>
      <c r="K22" s="75" t="str">
        <f>IF('Master Data'!I88=TRUE,"Yes","No")</f>
        <v>No</v>
      </c>
      <c r="L22" s="513" t="str">
        <f t="shared" si="0"/>
        <v>N/A</v>
      </c>
    </row>
    <row r="23" spans="2:12" ht="17.25" customHeight="1">
      <c r="B23" s="2428" t="str">
        <f>'Master Data'!$C87</f>
        <v xml:space="preserve"> </v>
      </c>
      <c r="C23" s="2429"/>
      <c r="D23" s="2429"/>
      <c r="E23" s="2429"/>
      <c r="F23" s="2429"/>
      <c r="G23" s="2429"/>
      <c r="H23" s="2429"/>
      <c r="I23" s="2429" t="str">
        <f>IF('Master Data'!J87&gt;1,'Master Data'!J87&amp;" Pages",'Master Data'!J88&amp;" Page")</f>
        <v xml:space="preserve"> Page</v>
      </c>
      <c r="J23" s="2430"/>
      <c r="K23" s="75" t="str">
        <f>IF('Master Data'!I87=TRUE,"Yes","No")</f>
        <v>No</v>
      </c>
      <c r="L23" s="513" t="str">
        <f t="shared" si="0"/>
        <v>N/A</v>
      </c>
    </row>
    <row r="24" spans="2:12" ht="17.25" customHeight="1">
      <c r="B24" s="2428" t="str">
        <f>'Master Data'!$C88</f>
        <v xml:space="preserve"> </v>
      </c>
      <c r="C24" s="2429"/>
      <c r="D24" s="2429"/>
      <c r="E24" s="2429"/>
      <c r="F24" s="2429"/>
      <c r="G24" s="2429"/>
      <c r="H24" s="2429"/>
      <c r="I24" s="2429" t="str">
        <f>IF('Master Data'!J88&gt;1,'Master Data'!J88&amp;" Pages",'Master Data'!J89&amp;" Page")</f>
        <v xml:space="preserve"> Page</v>
      </c>
      <c r="J24" s="2430"/>
      <c r="K24" s="75" t="str">
        <f>IF('Master Data'!I86=TRUE,"Yes","No")</f>
        <v>No</v>
      </c>
      <c r="L24" s="513" t="str">
        <f t="shared" si="0"/>
        <v>N/A</v>
      </c>
    </row>
    <row r="25" spans="2:12" ht="17.25" customHeight="1">
      <c r="B25" s="2428" t="str">
        <f>'Master Data'!$C89</f>
        <v xml:space="preserve"> </v>
      </c>
      <c r="C25" s="2429"/>
      <c r="D25" s="2429"/>
      <c r="E25" s="2429"/>
      <c r="F25" s="2429"/>
      <c r="G25" s="2429"/>
      <c r="H25" s="2429"/>
      <c r="I25" s="2429" t="str">
        <f>IF('Master Data'!J89&gt;1,'Master Data'!J89&amp;" Pages",'Master Data'!J90&amp;" Page")</f>
        <v xml:space="preserve"> Page</v>
      </c>
      <c r="J25" s="2430"/>
      <c r="K25" s="75" t="str">
        <f>IF('Master Data'!I89=TRUE,"Yes","No")</f>
        <v>No</v>
      </c>
      <c r="L25" s="513" t="str">
        <f t="shared" si="0"/>
        <v>N/A</v>
      </c>
    </row>
    <row r="26" spans="2:12" ht="17.25" customHeight="1">
      <c r="B26" s="73"/>
      <c r="C26" s="73"/>
      <c r="D26" s="73"/>
      <c r="E26" s="73"/>
      <c r="F26" s="73"/>
      <c r="G26" s="73"/>
      <c r="H26" s="73"/>
      <c r="I26" s="83"/>
      <c r="J26" s="83"/>
      <c r="K26" s="84"/>
      <c r="L26" s="84"/>
    </row>
    <row r="27" spans="2:12" ht="33.75" customHeight="1">
      <c r="B27" s="2451" t="s">
        <v>1116</v>
      </c>
      <c r="C27" s="2452"/>
      <c r="D27" s="2452"/>
      <c r="E27" s="2452"/>
      <c r="F27" s="2452"/>
      <c r="G27" s="2452"/>
      <c r="H27" s="2452"/>
      <c r="I27" s="2452"/>
      <c r="J27" s="2452"/>
      <c r="K27" s="2452"/>
      <c r="L27" s="2452"/>
    </row>
    <row r="28" spans="2:12" ht="15" customHeight="1">
      <c r="B28" s="2439" t="s">
        <v>698</v>
      </c>
      <c r="C28" s="2439"/>
      <c r="D28" s="2439"/>
      <c r="E28" s="2439"/>
      <c r="F28" s="2439"/>
      <c r="G28" s="2439"/>
      <c r="H28" s="2439"/>
      <c r="I28" s="2439"/>
      <c r="J28" s="2439"/>
      <c r="K28" s="2439"/>
      <c r="L28" s="2439"/>
    </row>
    <row r="29" spans="2:12" ht="32.25" customHeight="1">
      <c r="B29" s="2440" t="s">
        <v>700</v>
      </c>
      <c r="C29" s="2441"/>
      <c r="D29" s="2441"/>
      <c r="E29" s="2441"/>
      <c r="F29" s="2441"/>
      <c r="G29" s="2441"/>
      <c r="H29" s="2441"/>
      <c r="I29" s="2441"/>
      <c r="J29" s="2442"/>
      <c r="K29" s="2282" t="s">
        <v>140</v>
      </c>
      <c r="L29" s="2282"/>
    </row>
    <row r="30" spans="2:12" ht="27.6" customHeight="1">
      <c r="B30" s="2426" t="str">
        <f>+'Master Data'!C91</f>
        <v>CIDB Registration form or application for Registration form (F006) including Registration number</v>
      </c>
      <c r="C30" s="1895"/>
      <c r="D30" s="1895"/>
      <c r="E30" s="1895"/>
      <c r="F30" s="1895"/>
      <c r="G30" s="1895"/>
      <c r="H30" s="1895"/>
      <c r="I30" s="1895"/>
      <c r="J30" s="2427"/>
      <c r="K30" s="75" t="str">
        <f>IF('Master Data'!I91=TRUE,"Yes","No")</f>
        <v>Yes</v>
      </c>
      <c r="L30" s="513" t="str">
        <f t="shared" ref="L30:L40" si="1">IF(K30="Yes"," ","N/A")</f>
        <v xml:space="preserve"> </v>
      </c>
    </row>
    <row r="31" spans="2:12" ht="15" customHeight="1">
      <c r="B31" s="2426" t="str">
        <f>+'Master Data'!C92</f>
        <v>Tax Complaince Status (TCS) PIN to verify on line compliance supplier status via e-filing (T2.10)</v>
      </c>
      <c r="C31" s="1895"/>
      <c r="D31" s="1895"/>
      <c r="E31" s="1895"/>
      <c r="F31" s="1895"/>
      <c r="G31" s="1895"/>
      <c r="H31" s="1895"/>
      <c r="I31" s="1895"/>
      <c r="J31" s="2427"/>
      <c r="K31" s="75" t="str">
        <f>IF('Master Data'!I92=TRUE,"Yes","No")</f>
        <v>Yes</v>
      </c>
      <c r="L31" s="513" t="str">
        <f t="shared" si="1"/>
        <v xml:space="preserve"> </v>
      </c>
    </row>
    <row r="32" spans="2:12" ht="15" customHeight="1">
      <c r="B32" s="2426" t="str">
        <f>+'Master Data'!C93</f>
        <v>B-BBEECertificate</v>
      </c>
      <c r="C32" s="1895"/>
      <c r="D32" s="1895"/>
      <c r="E32" s="1895"/>
      <c r="F32" s="1895"/>
      <c r="G32" s="1895"/>
      <c r="H32" s="1895"/>
      <c r="I32" s="1895"/>
      <c r="J32" s="2427"/>
      <c r="K32" s="75" t="str">
        <f>IF('Master Data'!I93=TRUE,"Yes","No")</f>
        <v>No</v>
      </c>
      <c r="L32" s="513" t="str">
        <f t="shared" si="1"/>
        <v>N/A</v>
      </c>
    </row>
    <row r="33" spans="2:12" ht="15" customHeight="1">
      <c r="B33" s="2426" t="str">
        <f>+'Master Data'!C62</f>
        <v>Complete Schedule of rates is to be submitted on the day of the Quotation closing date (C2.2)</v>
      </c>
      <c r="C33" s="1895"/>
      <c r="D33" s="1895"/>
      <c r="E33" s="1895"/>
      <c r="F33" s="1895"/>
      <c r="G33" s="1895"/>
      <c r="H33" s="1895"/>
      <c r="I33" s="1895"/>
      <c r="J33" s="2427"/>
      <c r="K33" s="75" t="str">
        <f>IF('Master Data'!I62=TRUE,"Yes","No")</f>
        <v>Yes</v>
      </c>
      <c r="L33" s="513" t="str">
        <f t="shared" si="1"/>
        <v xml:space="preserve"> </v>
      </c>
    </row>
    <row r="34" spans="2:12" ht="15" customHeight="1">
      <c r="B34" s="2426" t="str">
        <f>+'Master Data'!C64</f>
        <v>Proof of Payment of Bid Deposit</v>
      </c>
      <c r="C34" s="1895"/>
      <c r="D34" s="1895"/>
      <c r="E34" s="1895"/>
      <c r="F34" s="1895"/>
      <c r="G34" s="1895"/>
      <c r="H34" s="1895"/>
      <c r="I34" s="1895"/>
      <c r="J34" s="2427"/>
      <c r="K34" s="75" t="str">
        <f>IF('Master Data'!I64=TRUE,"Yes","No")</f>
        <v>No</v>
      </c>
      <c r="L34" s="513" t="str">
        <f t="shared" si="1"/>
        <v>N/A</v>
      </c>
    </row>
    <row r="35" spans="2:12" ht="15" customHeight="1">
      <c r="B35" s="2426" t="str">
        <f>+'Master Data'!C66</f>
        <v>Proof of Paid Municipal Rates and Taxes (T2.11)</v>
      </c>
      <c r="C35" s="1895"/>
      <c r="D35" s="1895"/>
      <c r="E35" s="1895"/>
      <c r="F35" s="1895"/>
      <c r="G35" s="1895"/>
      <c r="H35" s="1895"/>
      <c r="I35" s="1895"/>
      <c r="J35" s="2427"/>
      <c r="K35" s="75" t="str">
        <f>IF('Master Data'!I66=TRUE,"Yes","No")</f>
        <v>Yes</v>
      </c>
      <c r="L35" s="513" t="str">
        <f t="shared" si="1"/>
        <v xml:space="preserve"> </v>
      </c>
    </row>
    <row r="36" spans="2:12" ht="15" customHeight="1">
      <c r="B36" s="2426" t="str">
        <f>+'Master Data'!C67</f>
        <v>Proof of UIF Registration (T2.8)</v>
      </c>
      <c r="C36" s="1895"/>
      <c r="D36" s="1895"/>
      <c r="E36" s="1895"/>
      <c r="F36" s="1895"/>
      <c r="G36" s="1895"/>
      <c r="H36" s="1895"/>
      <c r="I36" s="1895"/>
      <c r="J36" s="2427"/>
      <c r="K36" s="75" t="str">
        <f>IF('Master Data'!I67=TRUE,"Yes","No")</f>
        <v>Yes</v>
      </c>
      <c r="L36" s="513" t="str">
        <f t="shared" si="1"/>
        <v xml:space="preserve"> </v>
      </c>
    </row>
    <row r="37" spans="2:12" ht="43.2" customHeight="1">
      <c r="B37" s="2426" t="str">
        <f>+'Master Data'!C63</f>
        <v>Proof of good standing with the Compensation Commissioner - In terms of Section 84(1)(b) of the Compensation for Occupation Injuries and Disease Act, 1993, a Bidder may not be awarded a contract if he/she is not registered and in good standing with the Commissioner (T2.12)</v>
      </c>
      <c r="C37" s="1895"/>
      <c r="D37" s="1895"/>
      <c r="E37" s="1895"/>
      <c r="F37" s="1895"/>
      <c r="G37" s="1895"/>
      <c r="H37" s="1895"/>
      <c r="I37" s="1895"/>
      <c r="J37" s="2427"/>
      <c r="K37" s="75" t="str">
        <f>IF('Master Data'!I63=TRUE,"Yes","No")</f>
        <v>Yes</v>
      </c>
      <c r="L37" s="513" t="str">
        <f t="shared" si="1"/>
        <v xml:space="preserve"> </v>
      </c>
    </row>
    <row r="38" spans="2:12" ht="15" customHeight="1">
      <c r="B38" s="2426" t="str">
        <f>+'Master Data'!C94</f>
        <v>Certified CIDB Contractors Grading Designation Certificate (T1.4) attach proof</v>
      </c>
      <c r="C38" s="1895"/>
      <c r="D38" s="1895"/>
      <c r="E38" s="1895"/>
      <c r="F38" s="1895"/>
      <c r="G38" s="1895"/>
      <c r="H38" s="1895"/>
      <c r="I38" s="1895"/>
      <c r="J38" s="2427"/>
      <c r="K38" s="75" t="str">
        <f>IF('Master Data'!I94=TRUE,"Yes","No")</f>
        <v>Yes</v>
      </c>
      <c r="L38" s="513" t="str">
        <f t="shared" si="1"/>
        <v xml:space="preserve"> </v>
      </c>
    </row>
    <row r="39" spans="2:12" ht="15" customHeight="1">
      <c r="B39" s="2426" t="str">
        <f>+'Master Data'!C95</f>
        <v>Certified Proof of Registration Number on the Central Suppliers Database (T1.4) attach proof</v>
      </c>
      <c r="C39" s="1895"/>
      <c r="D39" s="1895"/>
      <c r="E39" s="1895"/>
      <c r="F39" s="1895"/>
      <c r="G39" s="1895"/>
      <c r="H39" s="1895"/>
      <c r="I39" s="1895"/>
      <c r="J39" s="2427"/>
      <c r="K39" s="75" t="str">
        <f>IF('Master Data'!I95=TRUE,"Yes","No")</f>
        <v>Yes</v>
      </c>
      <c r="L39" s="513" t="str">
        <f t="shared" si="1"/>
        <v xml:space="preserve"> </v>
      </c>
    </row>
    <row r="40" spans="2:12" ht="15" customHeight="1">
      <c r="B40" s="2160" t="str">
        <f>+'Master Data'!C96</f>
        <v>Base Line Risk Assessment (T2.17)</v>
      </c>
      <c r="C40" s="2161"/>
      <c r="D40" s="2161"/>
      <c r="E40" s="2161"/>
      <c r="F40" s="2161"/>
      <c r="G40" s="2161"/>
      <c r="H40" s="2161"/>
      <c r="I40" s="2161"/>
      <c r="J40" s="2162"/>
      <c r="K40" s="75" t="str">
        <f>IF('Master Data'!I96=TRUE,"Yes","No")</f>
        <v>Yes</v>
      </c>
      <c r="L40" s="513" t="str">
        <f t="shared" si="1"/>
        <v xml:space="preserve"> </v>
      </c>
    </row>
    <row r="41" spans="2:12" ht="15" customHeight="1">
      <c r="B41" s="85"/>
      <c r="C41" s="85"/>
      <c r="D41" s="85"/>
      <c r="E41" s="85"/>
      <c r="F41" s="85"/>
      <c r="G41" s="85"/>
      <c r="H41" s="85"/>
      <c r="I41" s="83"/>
      <c r="J41" s="83"/>
      <c r="K41" s="86"/>
      <c r="L41" s="86"/>
    </row>
    <row r="42" spans="2:12" ht="33.75" customHeight="1">
      <c r="B42" s="2451" t="s">
        <v>482</v>
      </c>
      <c r="C42" s="2451"/>
      <c r="D42" s="2451"/>
      <c r="E42" s="2451"/>
      <c r="F42" s="2451"/>
      <c r="G42" s="2451"/>
      <c r="H42" s="2451"/>
      <c r="I42" s="2451"/>
      <c r="J42" s="2451"/>
      <c r="K42" s="2451"/>
      <c r="L42" s="2451"/>
    </row>
    <row r="43" spans="2:12">
      <c r="B43" s="2439" t="s">
        <v>698</v>
      </c>
      <c r="C43" s="2439"/>
      <c r="D43" s="2439"/>
      <c r="E43" s="2439"/>
      <c r="F43" s="2439"/>
      <c r="G43" s="2439"/>
      <c r="H43" s="2439"/>
      <c r="I43" s="2439"/>
      <c r="J43" s="2439"/>
      <c r="K43" s="2439"/>
      <c r="L43" s="2439"/>
    </row>
    <row r="44" spans="2:12" ht="32.25" customHeight="1">
      <c r="B44" s="2440" t="s">
        <v>700</v>
      </c>
      <c r="C44" s="2441"/>
      <c r="D44" s="2441"/>
      <c r="E44" s="2441"/>
      <c r="F44" s="2441"/>
      <c r="G44" s="2441"/>
      <c r="H44" s="2442"/>
      <c r="I44" s="2282" t="s">
        <v>139</v>
      </c>
      <c r="J44" s="2282"/>
      <c r="K44" s="2282" t="s">
        <v>140</v>
      </c>
      <c r="L44" s="2282"/>
    </row>
    <row r="45" spans="2:12" ht="15" customHeight="1">
      <c r="B45" s="2433" t="str">
        <f>+'Master Data'!C98</f>
        <v>Form of Offer and Acceptance (C1.1)</v>
      </c>
      <c r="C45" s="2433"/>
      <c r="D45" s="2433"/>
      <c r="E45" s="2433"/>
      <c r="F45" s="2433"/>
      <c r="G45" s="2433"/>
      <c r="H45" s="2433"/>
      <c r="I45" s="2431" t="str">
        <f>IF('Master Data'!J98&gt;1,'Master Data'!J98&amp;" Pages",'Master Data'!J98&amp;" Page")</f>
        <v>3 Pages</v>
      </c>
      <c r="J45" s="2431"/>
      <c r="K45" s="75" t="str">
        <f>IF('Master Data'!I98=TRUE,"Yes","No")</f>
        <v>Yes</v>
      </c>
      <c r="L45" s="513" t="str">
        <f>IF(K45="Yes"," ","N/A")</f>
        <v xml:space="preserve"> </v>
      </c>
    </row>
    <row r="46" spans="2:12" ht="15" customHeight="1">
      <c r="B46" s="2433" t="str">
        <f>+'Master Data'!C99</f>
        <v>Contract Data (C1.2)</v>
      </c>
      <c r="C46" s="2433"/>
      <c r="D46" s="2433"/>
      <c r="E46" s="2433"/>
      <c r="F46" s="2433"/>
      <c r="G46" s="2433"/>
      <c r="H46" s="2433"/>
      <c r="I46" s="2431" t="str">
        <f>IF('Master Data'!J99&gt;1,'Master Data'!J99&amp;" Pages",'Master Data'!J99&amp;" Page")</f>
        <v>5 Pages</v>
      </c>
      <c r="J46" s="2431"/>
      <c r="K46" s="75" t="str">
        <f>IF('Master Data'!I99=TRUE,"Yes","No")</f>
        <v>Yes</v>
      </c>
      <c r="L46" s="513" t="str">
        <f>IF(K46="Yes"," ","N/A")</f>
        <v xml:space="preserve"> </v>
      </c>
    </row>
    <row r="47" spans="2:12" ht="15" customHeight="1">
      <c r="B47" s="2433" t="str">
        <f>+'Master Data'!C100</f>
        <v>Pricing Schedule (C2.2)</v>
      </c>
      <c r="C47" s="2433"/>
      <c r="D47" s="2433"/>
      <c r="E47" s="2433"/>
      <c r="F47" s="2433"/>
      <c r="G47" s="2433"/>
      <c r="H47" s="2433"/>
      <c r="I47" s="2431" t="str">
        <f>IF('Master Data'!J100&gt;1,'Master Data'!J100&amp;" Pages",'Master Data'!J100&amp;" Page")</f>
        <v>2 Pages</v>
      </c>
      <c r="J47" s="2431"/>
      <c r="K47" s="75" t="str">
        <f>IF('Master Data'!I100=TRUE,"Yes","No")</f>
        <v>Yes</v>
      </c>
      <c r="L47" s="513" t="str">
        <f>IF(K47="Yes"," ","N/A")</f>
        <v xml:space="preserve"> </v>
      </c>
    </row>
    <row r="48" spans="2:12" ht="15" customHeight="1">
      <c r="B48" s="2432" t="str">
        <f>+'Master Data'!C101</f>
        <v xml:space="preserve"> </v>
      </c>
      <c r="C48" s="2432"/>
      <c r="D48" s="2432"/>
      <c r="E48" s="2432"/>
      <c r="F48" s="2432"/>
      <c r="G48" s="2432"/>
      <c r="H48" s="2432"/>
      <c r="I48" s="2431" t="str">
        <f>IF('Master Data'!J101&gt;1,'Master Data'!J101&amp;" Pages",'Master Data'!J101&amp;" Page")</f>
        <v xml:space="preserve">  Pages</v>
      </c>
      <c r="J48" s="2431"/>
      <c r="K48" s="75" t="str">
        <f>IF('Master Data'!I101=TRUE,"Yes","No")</f>
        <v>No</v>
      </c>
      <c r="L48" s="513" t="str">
        <f>IF(K48="Yes"," ","N/A")</f>
        <v>N/A</v>
      </c>
    </row>
    <row r="49" spans="2:12" ht="15" customHeight="1">
      <c r="B49" s="514"/>
      <c r="C49" s="514"/>
      <c r="D49" s="514"/>
      <c r="E49" s="514"/>
      <c r="F49" s="514"/>
      <c r="G49" s="514"/>
      <c r="H49" s="514"/>
      <c r="I49" s="49"/>
      <c r="J49" s="49"/>
      <c r="K49" s="87"/>
      <c r="L49" s="49"/>
    </row>
    <row r="50" spans="2:12" ht="33.6" customHeight="1">
      <c r="B50" s="2451" t="s">
        <v>1247</v>
      </c>
      <c r="C50" s="2452"/>
      <c r="D50" s="2452"/>
      <c r="E50" s="2452"/>
      <c r="F50" s="2452"/>
      <c r="G50" s="2452"/>
      <c r="H50" s="2452"/>
      <c r="I50" s="2452"/>
      <c r="J50" s="2452"/>
      <c r="K50" s="2452"/>
      <c r="L50" s="2452"/>
    </row>
    <row r="51" spans="2:12" ht="13.2" customHeight="1">
      <c r="B51" s="2439" t="s">
        <v>698</v>
      </c>
      <c r="C51" s="2439"/>
      <c r="D51" s="2439"/>
      <c r="E51" s="2439"/>
      <c r="F51" s="2439"/>
      <c r="G51" s="2439"/>
      <c r="H51" s="2439"/>
      <c r="I51" s="2439"/>
      <c r="J51" s="2439"/>
      <c r="K51" s="2439"/>
      <c r="L51" s="2439"/>
    </row>
    <row r="52" spans="2:12" ht="31.95" customHeight="1">
      <c r="B52" s="2440" t="s">
        <v>700</v>
      </c>
      <c r="C52" s="2441"/>
      <c r="D52" s="2441"/>
      <c r="E52" s="2441"/>
      <c r="F52" s="2441"/>
      <c r="G52" s="2441"/>
      <c r="H52" s="2442"/>
      <c r="I52" s="2282" t="s">
        <v>139</v>
      </c>
      <c r="J52" s="2282"/>
      <c r="K52" s="2282" t="s">
        <v>140</v>
      </c>
      <c r="L52" s="2282"/>
    </row>
    <row r="53" spans="2:12" ht="15" customHeight="1">
      <c r="B53" s="2423" t="str">
        <f>+'Master Data'!C103</f>
        <v>Client's Specific requirement for the Contractor's detailed OHS plan (T2.16)</v>
      </c>
      <c r="C53" s="2424"/>
      <c r="D53" s="2424"/>
      <c r="E53" s="2424"/>
      <c r="F53" s="2424"/>
      <c r="G53" s="2424"/>
      <c r="H53" s="2425"/>
      <c r="I53" s="2431" t="str">
        <f>IF('Master Data'!J103&gt;1,'Master Data'!J103&amp;" Pages",'Master Data'!J103&amp;" Page")</f>
        <v xml:space="preserve">  Pages</v>
      </c>
      <c r="J53" s="2431"/>
      <c r="K53" s="75" t="str">
        <f>IF('Master Data'!I103=TRUE,"Yes","No")</f>
        <v>Yes</v>
      </c>
      <c r="L53" s="513" t="str">
        <f t="shared" ref="L53:L59" si="2">IF(K53="Yes"," ","N/A")</f>
        <v xml:space="preserve"> </v>
      </c>
    </row>
    <row r="54" spans="2:12">
      <c r="B54" s="2160" t="str">
        <f>+'Master Data'!C104</f>
        <v>Functionality Criteria (T2.19)</v>
      </c>
      <c r="C54" s="2161"/>
      <c r="D54" s="2161"/>
      <c r="E54" s="2161"/>
      <c r="F54" s="2161"/>
      <c r="G54" s="2161"/>
      <c r="H54" s="2162"/>
      <c r="I54" s="2431" t="str">
        <f>IF('Master Data'!J104&gt;1,'Master Data'!J104&amp;" Pages",'Master Data'!J104&amp;" Page")</f>
        <v xml:space="preserve">  Pages</v>
      </c>
      <c r="J54" s="2431"/>
      <c r="K54" s="75" t="str">
        <f>IF('Master Data'!I104=TRUE,"Yes","No")</f>
        <v>Yes</v>
      </c>
      <c r="L54" s="513" t="str">
        <f t="shared" si="2"/>
        <v xml:space="preserve"> </v>
      </c>
    </row>
    <row r="55" spans="2:12">
      <c r="B55" s="2423" t="str">
        <f>+'Master Data'!C105</f>
        <v xml:space="preserve"> </v>
      </c>
      <c r="C55" s="2424"/>
      <c r="D55" s="2424"/>
      <c r="E55" s="2424"/>
      <c r="F55" s="2424"/>
      <c r="G55" s="2424"/>
      <c r="H55" s="2425"/>
      <c r="I55" s="2431" t="str">
        <f>IF('Master Data'!J105&gt;1,'Master Data'!J105&amp;" Pages",'Master Data'!J105&amp;" Page")</f>
        <v xml:space="preserve">  Pages</v>
      </c>
      <c r="J55" s="2431"/>
      <c r="K55" s="75" t="str">
        <f>IF('Master Data'!I105=TRUE,"Yes","No")</f>
        <v>No</v>
      </c>
      <c r="L55" s="513" t="str">
        <f t="shared" si="2"/>
        <v>N/A</v>
      </c>
    </row>
    <row r="56" spans="2:12">
      <c r="B56" s="2423" t="str">
        <f>+'Master Data'!C106</f>
        <v xml:space="preserve"> </v>
      </c>
      <c r="C56" s="2424"/>
      <c r="D56" s="2424"/>
      <c r="E56" s="2424"/>
      <c r="F56" s="2424"/>
      <c r="G56" s="2424"/>
      <c r="H56" s="2425"/>
      <c r="I56" s="2431" t="str">
        <f>IF('Master Data'!J106&gt;1,'Master Data'!J106&amp;" Pages",'Master Data'!J106&amp;" Page")</f>
        <v xml:space="preserve">  Pages</v>
      </c>
      <c r="J56" s="2431"/>
      <c r="K56" s="75" t="str">
        <f>IF('Master Data'!I106=TRUE,"Yes","No")</f>
        <v>No</v>
      </c>
      <c r="L56" s="513" t="str">
        <f t="shared" si="2"/>
        <v>N/A</v>
      </c>
    </row>
    <row r="57" spans="2:12">
      <c r="B57" s="2423" t="str">
        <f>+'Master Data'!C107</f>
        <v xml:space="preserve"> </v>
      </c>
      <c r="C57" s="2424"/>
      <c r="D57" s="2424"/>
      <c r="E57" s="2424"/>
      <c r="F57" s="2424"/>
      <c r="G57" s="2424"/>
      <c r="H57" s="2425"/>
      <c r="I57" s="2431" t="str">
        <f>IF('Master Data'!J107&gt;1,'Master Data'!J107&amp;" Pages",'Master Data'!J107&amp;" Page")</f>
        <v xml:space="preserve">  Pages</v>
      </c>
      <c r="J57" s="2431"/>
      <c r="K57" s="75" t="str">
        <f>IF('Master Data'!I107=TRUE,"Yes","No")</f>
        <v>No</v>
      </c>
      <c r="L57" s="513" t="str">
        <f t="shared" si="2"/>
        <v>N/A</v>
      </c>
    </row>
    <row r="58" spans="2:12">
      <c r="B58" s="2423" t="str">
        <f>+'Master Data'!C108</f>
        <v xml:space="preserve"> </v>
      </c>
      <c r="C58" s="2424"/>
      <c r="D58" s="2424"/>
      <c r="E58" s="2424"/>
      <c r="F58" s="2424"/>
      <c r="G58" s="2424"/>
      <c r="H58" s="2425"/>
      <c r="I58" s="2431" t="str">
        <f>IF('Master Data'!J108&gt;1,'Master Data'!J108&amp;" Pages",'Master Data'!J108&amp;" Page")</f>
        <v xml:space="preserve">  Pages</v>
      </c>
      <c r="J58" s="2431"/>
      <c r="K58" s="75" t="str">
        <f>IF('Master Data'!I108=TRUE,"Yes","No")</f>
        <v>No</v>
      </c>
      <c r="L58" s="513" t="str">
        <f t="shared" si="2"/>
        <v>N/A</v>
      </c>
    </row>
    <row r="59" spans="2:12">
      <c r="B59" s="2423" t="str">
        <f>+'Master Data'!C109</f>
        <v xml:space="preserve"> </v>
      </c>
      <c r="C59" s="2424"/>
      <c r="D59" s="2424"/>
      <c r="E59" s="2424"/>
      <c r="F59" s="2424"/>
      <c r="G59" s="2424"/>
      <c r="H59" s="2425"/>
      <c r="I59" s="2431" t="str">
        <f>IF('Master Data'!J109&gt;1,'Master Data'!J109&amp;" Pages",'Master Data'!J109&amp;" Page")</f>
        <v xml:space="preserve">  Pages</v>
      </c>
      <c r="J59" s="2431"/>
      <c r="K59" s="75" t="str">
        <f>IF('Master Data'!I109=TRUE,"Yes","No")</f>
        <v>No</v>
      </c>
      <c r="L59" s="513" t="str">
        <f t="shared" si="2"/>
        <v>N/A</v>
      </c>
    </row>
    <row r="61" spans="2:12" ht="13.8">
      <c r="B61" s="2416" t="s">
        <v>2801</v>
      </c>
      <c r="C61" s="2417"/>
      <c r="D61" s="2417"/>
      <c r="E61" s="2417"/>
      <c r="F61" s="2417"/>
      <c r="G61" s="2417"/>
      <c r="H61" s="2417"/>
      <c r="I61" s="2417"/>
      <c r="J61" s="2417"/>
      <c r="K61" s="2417"/>
      <c r="L61" s="2417"/>
    </row>
    <row r="62" spans="2:12">
      <c r="B62" s="2418" t="s">
        <v>2802</v>
      </c>
      <c r="C62" s="2418"/>
      <c r="D62" s="2418"/>
      <c r="E62" s="2418"/>
      <c r="F62" s="2418"/>
      <c r="G62" s="2418"/>
      <c r="H62" s="2418"/>
      <c r="I62" s="2418"/>
      <c r="J62" s="2418"/>
      <c r="K62" s="2418"/>
      <c r="L62" s="2418"/>
    </row>
    <row r="63" spans="2:12" ht="15.6">
      <c r="B63" s="2419" t="s">
        <v>2778</v>
      </c>
      <c r="C63" s="2420"/>
      <c r="D63" s="2420"/>
      <c r="E63" s="2420"/>
      <c r="F63" s="2420"/>
      <c r="G63" s="2420"/>
      <c r="H63" s="2420"/>
      <c r="I63" s="2420"/>
      <c r="J63" s="2421"/>
      <c r="K63" s="2422" t="s">
        <v>140</v>
      </c>
      <c r="L63" s="2422"/>
    </row>
    <row r="64" spans="2:12">
      <c r="B64" s="2414" t="str">
        <f>+'Master Data'!C163</f>
        <v>Proof of working capital of at least 25% of project value</v>
      </c>
      <c r="C64" s="2415"/>
      <c r="D64" s="2415"/>
      <c r="E64" s="2415"/>
      <c r="F64" s="2415"/>
      <c r="G64" s="2415"/>
      <c r="H64" s="2415"/>
      <c r="I64" s="2415"/>
      <c r="J64" s="2415"/>
      <c r="K64" s="1327" t="str">
        <f>IF('Master Data'!L163=TRUE,"Yes","No")</f>
        <v>Yes</v>
      </c>
      <c r="L64" s="1328" t="str">
        <f>IF(K64="Yes"," ","N/A")</f>
        <v xml:space="preserve"> </v>
      </c>
    </row>
    <row r="65" spans="2:12" ht="13.2" customHeight="1">
      <c r="B65" s="2414" t="str">
        <f>+'Master Data'!C164</f>
        <v>Letters of credit reference from suppliers and credit limits to be stipulated with supporting documents</v>
      </c>
      <c r="C65" s="2415"/>
      <c r="D65" s="2415"/>
      <c r="E65" s="2415"/>
      <c r="F65" s="2415"/>
      <c r="G65" s="2415"/>
      <c r="H65" s="2415"/>
      <c r="I65" s="2415"/>
      <c r="J65" s="2415"/>
      <c r="K65" s="1327" t="str">
        <f>IF('Master Data'!L164=TRUE,"Yes","No")</f>
        <v>Yes</v>
      </c>
      <c r="L65" s="1328" t="str">
        <f t="shared" ref="L65:L93" si="3">IF(K65="Yes"," ","N/A")</f>
        <v xml:space="preserve"> </v>
      </c>
    </row>
    <row r="66" spans="2:12" ht="13.2" customHeight="1">
      <c r="B66" s="2414" t="str">
        <f>+'Master Data'!C165</f>
        <v>Annual/Audited Financial Statement/Management Account/income and Expenditure Statements</v>
      </c>
      <c r="C66" s="2415"/>
      <c r="D66" s="2415"/>
      <c r="E66" s="2415"/>
      <c r="F66" s="2415"/>
      <c r="G66" s="2415"/>
      <c r="H66" s="2415"/>
      <c r="I66" s="2415"/>
      <c r="J66" s="2415"/>
      <c r="K66" s="1327" t="str">
        <f>IF('Master Data'!L165=TRUE,"Yes","No")</f>
        <v>Yes</v>
      </c>
      <c r="L66" s="1328" t="str">
        <f t="shared" si="3"/>
        <v xml:space="preserve"> </v>
      </c>
    </row>
    <row r="67" spans="2:12" ht="13.2" customHeight="1">
      <c r="B67" s="2414" t="str">
        <f>+'Master Data'!C166</f>
        <v>Detailed schedule of resources at all levels</v>
      </c>
      <c r="C67" s="2415"/>
      <c r="D67" s="2415"/>
      <c r="E67" s="2415"/>
      <c r="F67" s="2415"/>
      <c r="G67" s="2415"/>
      <c r="H67" s="2415"/>
      <c r="I67" s="2415"/>
      <c r="J67" s="2415"/>
      <c r="K67" s="1327" t="str">
        <f>IF('Master Data'!L166=TRUE,"Yes","No")</f>
        <v>Yes</v>
      </c>
      <c r="L67" s="1328" t="str">
        <f t="shared" si="3"/>
        <v xml:space="preserve"> </v>
      </c>
    </row>
    <row r="68" spans="2:12" ht="13.2" customHeight="1">
      <c r="B68" s="2414" t="str">
        <f>+'Master Data'!C167</f>
        <v>Schedule of years of experience on similar projects</v>
      </c>
      <c r="C68" s="2415"/>
      <c r="D68" s="2415"/>
      <c r="E68" s="2415"/>
      <c r="F68" s="2415"/>
      <c r="G68" s="2415"/>
      <c r="H68" s="2415"/>
      <c r="I68" s="2415"/>
      <c r="J68" s="2415"/>
      <c r="K68" s="1327" t="str">
        <f>IF('Master Data'!L167=TRUE,"Yes","No")</f>
        <v>Yes</v>
      </c>
      <c r="L68" s="1328" t="str">
        <f t="shared" si="3"/>
        <v xml:space="preserve"> </v>
      </c>
    </row>
    <row r="69" spans="2:12" ht="25.95" customHeight="1">
      <c r="B69" s="2414" t="str">
        <f>+'Master Data'!C168</f>
        <v>Schedule of experience on projects of similar value and duration (Past 3 years) – letters of award to be attached and practical completion certificate for all work completed in the preceding 3 years</v>
      </c>
      <c r="C69" s="2415"/>
      <c r="D69" s="2415"/>
      <c r="E69" s="2415"/>
      <c r="F69" s="2415"/>
      <c r="G69" s="2415"/>
      <c r="H69" s="2415"/>
      <c r="I69" s="2415"/>
      <c r="J69" s="2415"/>
      <c r="K69" s="1327" t="str">
        <f>IF('Master Data'!L168=TRUE,"Yes","No")</f>
        <v>Yes</v>
      </c>
      <c r="L69" s="1328" t="str">
        <f t="shared" si="3"/>
        <v xml:space="preserve"> </v>
      </c>
    </row>
    <row r="70" spans="2:12" ht="13.2" customHeight="1">
      <c r="B70" s="2414" t="str">
        <f>+'Master Data'!C169</f>
        <v>Demonstrated ability to work on an accelerated programme</v>
      </c>
      <c r="C70" s="2415"/>
      <c r="D70" s="2415"/>
      <c r="E70" s="2415"/>
      <c r="F70" s="2415"/>
      <c r="G70" s="2415"/>
      <c r="H70" s="2415"/>
      <c r="I70" s="2415"/>
      <c r="J70" s="2415"/>
      <c r="K70" s="1327" t="str">
        <f>IF('Master Data'!L169=TRUE,"Yes","No")</f>
        <v>Yes</v>
      </c>
      <c r="L70" s="1328" t="str">
        <f t="shared" si="3"/>
        <v xml:space="preserve"> </v>
      </c>
    </row>
    <row r="71" spans="2:12" ht="13.2" customHeight="1">
      <c r="B71" s="2414" t="str">
        <f>+'Master Data'!C170</f>
        <v>Experience in projects that have operational challenges i.e. public interface</v>
      </c>
      <c r="C71" s="2415"/>
      <c r="D71" s="2415"/>
      <c r="E71" s="2415"/>
      <c r="F71" s="2415"/>
      <c r="G71" s="2415"/>
      <c r="H71" s="2415"/>
      <c r="I71" s="2415"/>
      <c r="J71" s="2415"/>
      <c r="K71" s="1327" t="str">
        <f>IF('Master Data'!L170=TRUE,"Yes","No")</f>
        <v>Yes</v>
      </c>
      <c r="L71" s="1328" t="str">
        <f t="shared" si="3"/>
        <v xml:space="preserve"> </v>
      </c>
    </row>
    <row r="72" spans="2:12" ht="25.2" customHeight="1">
      <c r="B72" s="2414" t="str">
        <f>+'Master Data'!C171</f>
        <v>Tenderer’s Project Management Structure and Organogram and Experience of Resources Proposed for the Project</v>
      </c>
      <c r="C72" s="2415"/>
      <c r="D72" s="2415"/>
      <c r="E72" s="2415"/>
      <c r="F72" s="2415"/>
      <c r="G72" s="2415"/>
      <c r="H72" s="2415"/>
      <c r="I72" s="2415"/>
      <c r="J72" s="2415"/>
      <c r="K72" s="1327" t="str">
        <f>IF('Master Data'!L171=TRUE,"Yes","No")</f>
        <v>Yes</v>
      </c>
      <c r="L72" s="1328" t="str">
        <f t="shared" si="3"/>
        <v xml:space="preserve"> </v>
      </c>
    </row>
    <row r="73" spans="2:12" ht="13.2" customHeight="1">
      <c r="B73" s="2414" t="str">
        <f>+'Master Data'!C172</f>
        <v>Submission of a detailed organogram</v>
      </c>
      <c r="C73" s="2415"/>
      <c r="D73" s="2415"/>
      <c r="E73" s="2415"/>
      <c r="F73" s="2415"/>
      <c r="G73" s="2415"/>
      <c r="H73" s="2415"/>
      <c r="I73" s="2415"/>
      <c r="J73" s="2415"/>
      <c r="K73" s="1327" t="str">
        <f>IF('Master Data'!L172=TRUE,"Yes","No")</f>
        <v>Yes</v>
      </c>
      <c r="L73" s="1328" t="str">
        <f t="shared" si="3"/>
        <v xml:space="preserve"> </v>
      </c>
    </row>
    <row r="74" spans="2:12" ht="24" customHeight="1">
      <c r="B74" s="2414" t="str">
        <f>+'Master Data'!C173</f>
        <v>All key project resources have more than (5) years’ experience in the construction industry. All key project resources have experience in projects of a similar value and nature</v>
      </c>
      <c r="C74" s="2415"/>
      <c r="D74" s="2415"/>
      <c r="E74" s="2415"/>
      <c r="F74" s="2415"/>
      <c r="G74" s="2415"/>
      <c r="H74" s="2415"/>
      <c r="I74" s="2415"/>
      <c r="J74" s="2415"/>
      <c r="K74" s="1327" t="str">
        <f>IF('Master Data'!L173=TRUE,"Yes","No")</f>
        <v>Yes</v>
      </c>
      <c r="L74" s="1328" t="str">
        <f t="shared" si="3"/>
        <v xml:space="preserve"> </v>
      </c>
    </row>
    <row r="75" spans="2:12" ht="23.4" customHeight="1">
      <c r="B75" s="2414" t="str">
        <f>+'Master Data'!C174</f>
        <v>Detailed CV.  Traceable reference.  Certificates of qualified professionals in their full employment to be attached.</v>
      </c>
      <c r="C75" s="2415"/>
      <c r="D75" s="2415"/>
      <c r="E75" s="2415"/>
      <c r="F75" s="2415"/>
      <c r="G75" s="2415"/>
      <c r="H75" s="2415"/>
      <c r="I75" s="2415"/>
      <c r="J75" s="2415"/>
      <c r="K75" s="1327" t="str">
        <f>IF('Master Data'!L174=TRUE,"Yes","No")</f>
        <v>Yes</v>
      </c>
      <c r="L75" s="1328" t="str">
        <f t="shared" si="3"/>
        <v xml:space="preserve"> </v>
      </c>
    </row>
    <row r="76" spans="2:12" ht="13.2" customHeight="1">
      <c r="B76" s="2414" t="str">
        <f>+'Master Data'!C175</f>
        <v>Detailed CV of each team member (Category) and Traceable references to be detailed</v>
      </c>
      <c r="C76" s="2415"/>
      <c r="D76" s="2415"/>
      <c r="E76" s="2415"/>
      <c r="F76" s="2415"/>
      <c r="G76" s="2415"/>
      <c r="H76" s="2415"/>
      <c r="I76" s="2415"/>
      <c r="J76" s="2415"/>
      <c r="K76" s="1327" t="str">
        <f>IF('Master Data'!L175=TRUE,"Yes","No")</f>
        <v>Yes</v>
      </c>
      <c r="L76" s="1328" t="str">
        <f t="shared" si="3"/>
        <v xml:space="preserve"> </v>
      </c>
    </row>
    <row r="77" spans="2:12" ht="23.4" customHeight="1">
      <c r="B77" s="2414" t="str">
        <f>+'Master Data'!C176</f>
        <v>All key project resources are dedicated full time for the duration of the project including proof of UIF contributions</v>
      </c>
      <c r="C77" s="2415"/>
      <c r="D77" s="2415"/>
      <c r="E77" s="2415"/>
      <c r="F77" s="2415"/>
      <c r="G77" s="2415"/>
      <c r="H77" s="2415"/>
      <c r="I77" s="2415"/>
      <c r="J77" s="2415"/>
      <c r="K77" s="1327" t="str">
        <f>IF('Master Data'!L176=TRUE,"Yes","No")</f>
        <v>Yes</v>
      </c>
      <c r="L77" s="1328" t="str">
        <f t="shared" si="3"/>
        <v xml:space="preserve"> </v>
      </c>
    </row>
    <row r="78" spans="2:12" ht="13.2" customHeight="1">
      <c r="B78" s="2414" t="str">
        <f>+'Master Data'!C177</f>
        <v>Tenderer to demonstrate key/resource deployment over the various work package</v>
      </c>
      <c r="C78" s="2415"/>
      <c r="D78" s="2415"/>
      <c r="E78" s="2415"/>
      <c r="F78" s="2415"/>
      <c r="G78" s="2415"/>
      <c r="H78" s="2415"/>
      <c r="I78" s="2415"/>
      <c r="J78" s="2415"/>
      <c r="K78" s="1327" t="str">
        <f>IF('Master Data'!L177=TRUE,"Yes","No")</f>
        <v>Yes</v>
      </c>
      <c r="L78" s="1328" t="str">
        <f t="shared" si="3"/>
        <v xml:space="preserve"> </v>
      </c>
    </row>
    <row r="79" spans="2:12" ht="13.2" customHeight="1">
      <c r="B79" s="2414" t="str">
        <f>+'Master Data'!C178</f>
        <v>Letter from a registered financial institution confirming intention to issue a provision of a guarantee</v>
      </c>
      <c r="C79" s="2415"/>
      <c r="D79" s="2415"/>
      <c r="E79" s="2415"/>
      <c r="F79" s="2415"/>
      <c r="G79" s="2415"/>
      <c r="H79" s="2415"/>
      <c r="I79" s="2415"/>
      <c r="J79" s="2415"/>
      <c r="K79" s="1327" t="str">
        <f>IF('Master Data'!L178=TRUE,"Yes","No")</f>
        <v>Yes</v>
      </c>
      <c r="L79" s="1328" t="str">
        <f t="shared" si="3"/>
        <v xml:space="preserve"> </v>
      </c>
    </row>
    <row r="80" spans="2:12" ht="13.2" customHeight="1">
      <c r="B80" s="2414" t="str">
        <f>+'Master Data'!C179</f>
        <v>Site establishment indicating proposed layout for all prescribed facilities, hoarding, etc.</v>
      </c>
      <c r="C80" s="2415"/>
      <c r="D80" s="2415"/>
      <c r="E80" s="2415"/>
      <c r="F80" s="2415"/>
      <c r="G80" s="2415"/>
      <c r="H80" s="2415"/>
      <c r="I80" s="2415"/>
      <c r="J80" s="2415"/>
      <c r="K80" s="1327" t="str">
        <f>IF('Master Data'!L179=TRUE,"Yes","No")</f>
        <v>Yes</v>
      </c>
      <c r="L80" s="1328" t="str">
        <f t="shared" si="3"/>
        <v xml:space="preserve"> </v>
      </c>
    </row>
    <row r="81" spans="2:12" ht="13.2" customHeight="1">
      <c r="B81" s="2414" t="str">
        <f>+'Master Data'!C180</f>
        <v>Resourcing strategy for the various work breakdown structures including resource deployment plan (PS)</v>
      </c>
      <c r="C81" s="2415"/>
      <c r="D81" s="2415"/>
      <c r="E81" s="2415"/>
      <c r="F81" s="2415"/>
      <c r="G81" s="2415"/>
      <c r="H81" s="2415"/>
      <c r="I81" s="2415"/>
      <c r="J81" s="2415"/>
      <c r="K81" s="1327" t="str">
        <f>IF('Master Data'!L180=TRUE,"Yes","No")</f>
        <v>Yes</v>
      </c>
      <c r="L81" s="1328" t="str">
        <f t="shared" si="3"/>
        <v xml:space="preserve"> </v>
      </c>
    </row>
    <row r="82" spans="2:12" ht="13.2" customHeight="1">
      <c r="B82" s="2414" t="str">
        <f>+'Master Data'!C181</f>
        <v>Material storage, handling and distribution</v>
      </c>
      <c r="C82" s="2415"/>
      <c r="D82" s="2415"/>
      <c r="E82" s="2415"/>
      <c r="F82" s="2415"/>
      <c r="G82" s="2415"/>
      <c r="H82" s="2415"/>
      <c r="I82" s="2415"/>
      <c r="J82" s="2415"/>
      <c r="K82" s="1327" t="str">
        <f>IF('Master Data'!L181=TRUE,"Yes","No")</f>
        <v>Yes</v>
      </c>
      <c r="L82" s="1328" t="str">
        <f t="shared" si="3"/>
        <v xml:space="preserve"> </v>
      </c>
    </row>
    <row r="83" spans="2:12" ht="13.2" customHeight="1">
      <c r="B83" s="2414" t="str">
        <f>+'Master Data'!C182</f>
        <v>Productivity, programming, resource investment, progress tracking, corrective action plans, etc.</v>
      </c>
      <c r="C83" s="2415"/>
      <c r="D83" s="2415"/>
      <c r="E83" s="2415"/>
      <c r="F83" s="2415"/>
      <c r="G83" s="2415"/>
      <c r="H83" s="2415"/>
      <c r="I83" s="2415"/>
      <c r="J83" s="2415"/>
      <c r="K83" s="1327" t="str">
        <f>IF('Master Data'!L182=TRUE,"Yes","No")</f>
        <v>Yes</v>
      </c>
      <c r="L83" s="1328" t="str">
        <f t="shared" si="3"/>
        <v xml:space="preserve"> </v>
      </c>
    </row>
    <row r="84" spans="2:12" ht="13.2" customHeight="1">
      <c r="B84" s="2414" t="str">
        <f>+'Master Data'!C183</f>
        <v>Programme and progress reporting, including tracking of long lead procurement items</v>
      </c>
      <c r="C84" s="2415"/>
      <c r="D84" s="2415"/>
      <c r="E84" s="2415"/>
      <c r="F84" s="2415"/>
      <c r="G84" s="2415"/>
      <c r="H84" s="2415"/>
      <c r="I84" s="2415"/>
      <c r="J84" s="2415"/>
      <c r="K84" s="1327" t="str">
        <f>IF('Master Data'!L183=TRUE,"Yes","No")</f>
        <v>Yes</v>
      </c>
      <c r="L84" s="1328" t="str">
        <f t="shared" si="3"/>
        <v xml:space="preserve"> </v>
      </c>
    </row>
    <row r="85" spans="2:12" ht="13.2" customHeight="1">
      <c r="B85" s="2414" t="str">
        <f>+'Master Data'!C184</f>
        <v>OHS Management, compliance and reporting</v>
      </c>
      <c r="C85" s="2415"/>
      <c r="D85" s="2415"/>
      <c r="E85" s="2415"/>
      <c r="F85" s="2415"/>
      <c r="G85" s="2415"/>
      <c r="H85" s="2415"/>
      <c r="I85" s="2415"/>
      <c r="J85" s="2415"/>
      <c r="K85" s="1327" t="str">
        <f>IF('Master Data'!L184=TRUE,"Yes","No")</f>
        <v>Yes</v>
      </c>
      <c r="L85" s="1328" t="str">
        <f t="shared" si="3"/>
        <v xml:space="preserve"> </v>
      </c>
    </row>
    <row r="86" spans="2:12" ht="13.2" customHeight="1">
      <c r="B86" s="2414" t="str">
        <f>+'Master Data'!C185</f>
        <v>Site documentation control, filing and archiving</v>
      </c>
      <c r="C86" s="2415"/>
      <c r="D86" s="2415"/>
      <c r="E86" s="2415"/>
      <c r="F86" s="2415"/>
      <c r="G86" s="2415"/>
      <c r="H86" s="2415"/>
      <c r="I86" s="2415"/>
      <c r="J86" s="2415"/>
      <c r="K86" s="1327" t="str">
        <f>IF('Master Data'!L185=TRUE,"Yes","No")</f>
        <v>Yes</v>
      </c>
      <c r="L86" s="1328" t="str">
        <f t="shared" si="3"/>
        <v xml:space="preserve"> </v>
      </c>
    </row>
    <row r="87" spans="2:12" ht="13.2" customHeight="1">
      <c r="B87" s="2414" t="str">
        <f>+'Master Data'!C186</f>
        <v>Queries and information required approach</v>
      </c>
      <c r="C87" s="2415"/>
      <c r="D87" s="2415"/>
      <c r="E87" s="2415"/>
      <c r="F87" s="2415"/>
      <c r="G87" s="2415"/>
      <c r="H87" s="2415"/>
      <c r="I87" s="2415"/>
      <c r="J87" s="2415"/>
      <c r="K87" s="1327" t="str">
        <f>IF('Master Data'!L186=TRUE,"Yes","No")</f>
        <v>Yes</v>
      </c>
      <c r="L87" s="1328" t="str">
        <f t="shared" si="3"/>
        <v xml:space="preserve"> </v>
      </c>
    </row>
    <row r="88" spans="2:12" ht="13.2" customHeight="1">
      <c r="B88" s="2414" t="str">
        <f>+'Master Data'!C187</f>
        <v>Procurement of outsourced resources e.g. sub-contractors</v>
      </c>
      <c r="C88" s="2415"/>
      <c r="D88" s="2415"/>
      <c r="E88" s="2415"/>
      <c r="F88" s="2415"/>
      <c r="G88" s="2415"/>
      <c r="H88" s="2415"/>
      <c r="I88" s="2415"/>
      <c r="J88" s="2415"/>
      <c r="K88" s="1327" t="str">
        <f>IF('Master Data'!L187=TRUE,"Yes","No")</f>
        <v>Yes</v>
      </c>
      <c r="L88" s="1328" t="str">
        <f t="shared" si="3"/>
        <v xml:space="preserve"> </v>
      </c>
    </row>
    <row r="89" spans="2:12" ht="13.2" customHeight="1">
      <c r="B89" s="2414" t="str">
        <f>+'Master Data'!C188</f>
        <v xml:space="preserve"> </v>
      </c>
      <c r="C89" s="2415"/>
      <c r="D89" s="2415"/>
      <c r="E89" s="2415"/>
      <c r="F89" s="2415"/>
      <c r="G89" s="2415"/>
      <c r="H89" s="2415"/>
      <c r="I89" s="2415"/>
      <c r="J89" s="2415"/>
      <c r="K89" s="1327" t="str">
        <f>IF('Master Data'!L188=TRUE,"Yes","No")</f>
        <v>No</v>
      </c>
      <c r="L89" s="1328" t="str">
        <f t="shared" si="3"/>
        <v>N/A</v>
      </c>
    </row>
    <row r="90" spans="2:12" ht="13.2" customHeight="1">
      <c r="B90" s="2414" t="str">
        <f>+'Master Data'!C189</f>
        <v xml:space="preserve"> </v>
      </c>
      <c r="C90" s="2415"/>
      <c r="D90" s="2415"/>
      <c r="E90" s="2415"/>
      <c r="F90" s="2415"/>
      <c r="G90" s="2415"/>
      <c r="H90" s="2415"/>
      <c r="I90" s="2415"/>
      <c r="J90" s="2415"/>
      <c r="K90" s="1327" t="str">
        <f>IF('Master Data'!L189=TRUE,"Yes","No")</f>
        <v>No</v>
      </c>
      <c r="L90" s="1328" t="str">
        <f t="shared" si="3"/>
        <v>N/A</v>
      </c>
    </row>
    <row r="91" spans="2:12" ht="13.2" customHeight="1">
      <c r="B91" s="2414" t="str">
        <f>+'Master Data'!C190</f>
        <v xml:space="preserve"> </v>
      </c>
      <c r="C91" s="2415"/>
      <c r="D91" s="2415"/>
      <c r="E91" s="2415"/>
      <c r="F91" s="2415"/>
      <c r="G91" s="2415"/>
      <c r="H91" s="2415"/>
      <c r="I91" s="2415"/>
      <c r="J91" s="2415"/>
      <c r="K91" s="1327" t="str">
        <f>IF('Master Data'!L190=TRUE,"Yes","No")</f>
        <v>No</v>
      </c>
      <c r="L91" s="1328" t="str">
        <f t="shared" si="3"/>
        <v>N/A</v>
      </c>
    </row>
    <row r="92" spans="2:12" ht="13.2" customHeight="1">
      <c r="B92" s="2414" t="str">
        <f>+'Master Data'!C191</f>
        <v xml:space="preserve"> </v>
      </c>
      <c r="C92" s="2415"/>
      <c r="D92" s="2415"/>
      <c r="E92" s="2415"/>
      <c r="F92" s="2415"/>
      <c r="G92" s="2415"/>
      <c r="H92" s="2415"/>
      <c r="I92" s="2415"/>
      <c r="J92" s="2415"/>
      <c r="K92" s="1327" t="str">
        <f>IF('Master Data'!L191=TRUE,"Yes","No")</f>
        <v>No</v>
      </c>
      <c r="L92" s="1328" t="str">
        <f t="shared" si="3"/>
        <v>N/A</v>
      </c>
    </row>
    <row r="93" spans="2:12" ht="13.2" customHeight="1">
      <c r="B93" s="2414" t="str">
        <f>+'Master Data'!C192</f>
        <v xml:space="preserve"> </v>
      </c>
      <c r="C93" s="2415"/>
      <c r="D93" s="2415"/>
      <c r="E93" s="2415"/>
      <c r="F93" s="2415"/>
      <c r="G93" s="2415"/>
      <c r="H93" s="2415"/>
      <c r="I93" s="2415"/>
      <c r="J93" s="2415"/>
      <c r="K93" s="1327" t="str">
        <f>IF('Master Data'!L192=TRUE,"Yes","No")</f>
        <v>No</v>
      </c>
      <c r="L93" s="1328" t="str">
        <f t="shared" si="3"/>
        <v>N/A</v>
      </c>
    </row>
    <row r="94" spans="2:12">
      <c r="B94" s="517"/>
      <c r="C94" s="517"/>
      <c r="D94" s="517"/>
      <c r="E94" s="517"/>
      <c r="F94" s="517"/>
      <c r="G94" s="517"/>
      <c r="H94" s="517"/>
      <c r="I94" s="517"/>
      <c r="J94" s="517"/>
      <c r="K94" s="517"/>
      <c r="L94" s="517"/>
    </row>
  </sheetData>
  <sheetProtection formatRows="0" selectLockedCells="1"/>
  <mergeCells count="110">
    <mergeCell ref="B58:H58"/>
    <mergeCell ref="I58:J58"/>
    <mergeCell ref="B59:H59"/>
    <mergeCell ref="I59:J59"/>
    <mergeCell ref="B50:L50"/>
    <mergeCell ref="B51:L51"/>
    <mergeCell ref="B52:H52"/>
    <mergeCell ref="I52:J52"/>
    <mergeCell ref="K52:L52"/>
    <mergeCell ref="B55:H55"/>
    <mergeCell ref="I55:J55"/>
    <mergeCell ref="B56:H56"/>
    <mergeCell ref="I56:J56"/>
    <mergeCell ref="B57:H57"/>
    <mergeCell ref="I57:J57"/>
    <mergeCell ref="B54:H54"/>
    <mergeCell ref="B1:L1"/>
    <mergeCell ref="D3:L3"/>
    <mergeCell ref="I4:J4"/>
    <mergeCell ref="K4:L4"/>
    <mergeCell ref="B4:C4"/>
    <mergeCell ref="B3:C3"/>
    <mergeCell ref="I54:J54"/>
    <mergeCell ref="M7:W7"/>
    <mergeCell ref="B27:L27"/>
    <mergeCell ref="K29:L29"/>
    <mergeCell ref="B29:J29"/>
    <mergeCell ref="B7:L7"/>
    <mergeCell ref="K8:L8"/>
    <mergeCell ref="B15:J15"/>
    <mergeCell ref="B19:J19"/>
    <mergeCell ref="B42:L42"/>
    <mergeCell ref="B40:J40"/>
    <mergeCell ref="K44:L44"/>
    <mergeCell ref="B43:L43"/>
    <mergeCell ref="I48:J48"/>
    <mergeCell ref="B44:H44"/>
    <mergeCell ref="B45:H45"/>
    <mergeCell ref="I46:J46"/>
    <mergeCell ref="I44:J44"/>
    <mergeCell ref="I45:J45"/>
    <mergeCell ref="B6:L6"/>
    <mergeCell ref="D4:H4"/>
    <mergeCell ref="B28:L28"/>
    <mergeCell ref="B39:J39"/>
    <mergeCell ref="B37:J37"/>
    <mergeCell ref="B35:J35"/>
    <mergeCell ref="B38:J38"/>
    <mergeCell ref="B36:J36"/>
    <mergeCell ref="B30:J30"/>
    <mergeCell ref="B31:J31"/>
    <mergeCell ref="B32:J32"/>
    <mergeCell ref="B24:J24"/>
    <mergeCell ref="B25:J25"/>
    <mergeCell ref="B8:J8"/>
    <mergeCell ref="B18:J18"/>
    <mergeCell ref="B17:J17"/>
    <mergeCell ref="B61:L61"/>
    <mergeCell ref="B62:L62"/>
    <mergeCell ref="B63:J63"/>
    <mergeCell ref="K63:L63"/>
    <mergeCell ref="B64:J64"/>
    <mergeCell ref="B9:J9"/>
    <mergeCell ref="B16:J16"/>
    <mergeCell ref="B10:J10"/>
    <mergeCell ref="B11:J11"/>
    <mergeCell ref="B12:J12"/>
    <mergeCell ref="B13:J13"/>
    <mergeCell ref="B14:J14"/>
    <mergeCell ref="B20:J20"/>
    <mergeCell ref="B21:J21"/>
    <mergeCell ref="B22:J22"/>
    <mergeCell ref="B23:J23"/>
    <mergeCell ref="B53:H53"/>
    <mergeCell ref="I53:J53"/>
    <mergeCell ref="B34:J34"/>
    <mergeCell ref="B33:J33"/>
    <mergeCell ref="B48:H48"/>
    <mergeCell ref="B47:H47"/>
    <mergeCell ref="I47:J47"/>
    <mergeCell ref="B46:H46"/>
    <mergeCell ref="B71:J71"/>
    <mergeCell ref="B72:J72"/>
    <mergeCell ref="B73:J73"/>
    <mergeCell ref="B74:J74"/>
    <mergeCell ref="B65:J65"/>
    <mergeCell ref="B66:J66"/>
    <mergeCell ref="B67:J67"/>
    <mergeCell ref="B68:J68"/>
    <mergeCell ref="B69:J69"/>
    <mergeCell ref="B70:J70"/>
    <mergeCell ref="B84:J84"/>
    <mergeCell ref="B93:J93"/>
    <mergeCell ref="B85:J85"/>
    <mergeCell ref="B86:J86"/>
    <mergeCell ref="B87:J87"/>
    <mergeCell ref="B88:J88"/>
    <mergeCell ref="B89:J89"/>
    <mergeCell ref="B90:J90"/>
    <mergeCell ref="B91:J91"/>
    <mergeCell ref="B92:J92"/>
    <mergeCell ref="B75:J75"/>
    <mergeCell ref="B76:J76"/>
    <mergeCell ref="B77:J77"/>
    <mergeCell ref="B78:J78"/>
    <mergeCell ref="B79:J79"/>
    <mergeCell ref="B80:J80"/>
    <mergeCell ref="B81:J81"/>
    <mergeCell ref="B82:J82"/>
    <mergeCell ref="B83:J83"/>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40"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8386" r:id="rId4" name="Button 498">
              <controlPr defaultSize="0" print="0" autoFill="0" autoPict="0" macro="[0]!ToMainMenu">
                <anchor>
                  <from>
                    <xdr:col>12</xdr:col>
                    <xdr:colOff>228600</xdr:colOff>
                    <xdr:row>0</xdr:row>
                    <xdr:rowOff>137160</xdr:rowOff>
                  </from>
                  <to>
                    <xdr:col>15</xdr:col>
                    <xdr:colOff>137160</xdr:colOff>
                    <xdr:row>2</xdr:row>
                    <xdr:rowOff>121920</xdr:rowOff>
                  </to>
                </anchor>
              </controlPr>
            </control>
          </mc:Choice>
        </mc:AlternateContent>
        <mc:AlternateContent xmlns:mc="http://schemas.openxmlformats.org/markup-compatibility/2006">
          <mc:Choice Requires="x14">
            <control shapeId="38387" r:id="rId5" name="Button 499">
              <controlPr defaultSize="0" print="0" autoFill="0" autoPict="0" macro="[0]!PrintCoverPGSec1">
                <anchor>
                  <from>
                    <xdr:col>12</xdr:col>
                    <xdr:colOff>228600</xdr:colOff>
                    <xdr:row>2</xdr:row>
                    <xdr:rowOff>655320</xdr:rowOff>
                  </from>
                  <to>
                    <xdr:col>15</xdr:col>
                    <xdr:colOff>137160</xdr:colOff>
                    <xdr:row>3</xdr:row>
                    <xdr:rowOff>175260</xdr:rowOff>
                  </to>
                </anchor>
              </controlPr>
            </control>
          </mc:Choice>
        </mc:AlternateContent>
        <mc:AlternateContent xmlns:mc="http://schemas.openxmlformats.org/markup-compatibility/2006">
          <mc:Choice Requires="x14">
            <control shapeId="38388" r:id="rId6" name="Button 500">
              <controlPr defaultSize="0" print="0" autoFill="0" autoPict="0" macro="[0]!CoverPagVol1Preview">
                <anchor>
                  <from>
                    <xdr:col>12</xdr:col>
                    <xdr:colOff>228600</xdr:colOff>
                    <xdr:row>2</xdr:row>
                    <xdr:rowOff>137160</xdr:rowOff>
                  </from>
                  <to>
                    <xdr:col>15</xdr:col>
                    <xdr:colOff>137160</xdr:colOff>
                    <xdr:row>2</xdr:row>
                    <xdr:rowOff>403860</xdr:rowOff>
                  </to>
                </anchor>
              </controlPr>
            </control>
          </mc:Choice>
        </mc:AlternateContent>
        <mc:AlternateContent xmlns:mc="http://schemas.openxmlformats.org/markup-compatibility/2006">
          <mc:Choice Requires="x14">
            <control shapeId="682077" r:id="rId7" name="Button 1117">
              <controlPr defaultSize="0" print="0" autoFill="0" autoPict="0" macro="[0]!ToDataEntry">
                <anchor>
                  <from>
                    <xdr:col>12</xdr:col>
                    <xdr:colOff>228600</xdr:colOff>
                    <xdr:row>3</xdr:row>
                    <xdr:rowOff>198120</xdr:rowOff>
                  </from>
                  <to>
                    <xdr:col>15</xdr:col>
                    <xdr:colOff>137160</xdr:colOff>
                    <xdr:row>4</xdr:row>
                    <xdr:rowOff>137160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0070C0"/>
  </sheetPr>
  <dimension ref="A1:L38"/>
  <sheetViews>
    <sheetView showGridLines="0" zoomScale="90" zoomScaleNormal="90" zoomScaleSheetLayoutView="100" workbookViewId="0">
      <selection activeCell="C97" sqref="C97:G97"/>
    </sheetView>
  </sheetViews>
  <sheetFormatPr defaultColWidth="9.109375" defaultRowHeight="13.2"/>
  <cols>
    <col min="2" max="2" width="2.5546875" customWidth="1"/>
    <col min="3" max="3" width="6.6640625" customWidth="1"/>
    <col min="4" max="4" width="13" customWidth="1"/>
    <col min="5" max="5" width="10.44140625" customWidth="1"/>
    <col min="6" max="6" width="9.33203125" customWidth="1"/>
    <col min="8" max="8" width="7.6640625" customWidth="1"/>
    <col min="9" max="10" width="12.6640625" customWidth="1"/>
  </cols>
  <sheetData>
    <row r="1" spans="1:12" ht="13.8" thickBot="1"/>
    <row r="2" spans="1:12" ht="18" thickBot="1">
      <c r="A2" s="2443" t="s">
        <v>347</v>
      </c>
      <c r="B2" s="2444"/>
      <c r="C2" s="2444"/>
      <c r="D2" s="2444"/>
      <c r="E2" s="2444"/>
      <c r="F2" s="2444"/>
      <c r="G2" s="2444"/>
      <c r="H2" s="2444"/>
      <c r="I2" s="2444"/>
      <c r="J2" s="2445"/>
    </row>
    <row r="3" spans="1:12" ht="66.75" customHeight="1">
      <c r="A3" s="2470" t="s">
        <v>395</v>
      </c>
      <c r="B3" s="2471"/>
      <c r="C3" s="2471"/>
      <c r="D3" s="2436" t="str">
        <f>+'Master Data'!D18</f>
        <v>INGWAVUMA: JOSINI: REPAIRS AND MAINTENANCE TO TWO CLASSROOMS</v>
      </c>
      <c r="E3" s="2437"/>
      <c r="F3" s="2437"/>
      <c r="G3" s="2437"/>
      <c r="H3" s="2472"/>
      <c r="I3" s="2472"/>
      <c r="J3" s="2473"/>
      <c r="K3" s="119"/>
    </row>
    <row r="4" spans="1:12" ht="27" customHeight="1">
      <c r="A4" s="2447" t="s">
        <v>701</v>
      </c>
      <c r="B4" s="2470"/>
      <c r="C4" s="2470"/>
      <c r="D4" s="2446" t="str">
        <f>+'Master Data'!F12</f>
        <v>ZNQ1222 W</v>
      </c>
      <c r="E4" s="2436"/>
      <c r="F4" s="117"/>
      <c r="G4" s="215"/>
      <c r="H4" s="2470" t="s">
        <v>3645</v>
      </c>
      <c r="I4" s="2474"/>
      <c r="J4" s="202" t="str">
        <f>+'Master Data'!D13</f>
        <v>021077</v>
      </c>
      <c r="K4" s="61"/>
      <c r="L4" s="61"/>
    </row>
    <row r="5" spans="1:12" ht="3.75" customHeight="1"/>
    <row r="6" spans="1:12" ht="39" customHeight="1">
      <c r="A6" s="2475" t="s">
        <v>465</v>
      </c>
      <c r="B6" s="2475"/>
      <c r="C6" s="2475"/>
      <c r="D6" s="2475"/>
      <c r="E6" s="2475"/>
      <c r="F6" s="2475"/>
      <c r="G6" s="2475"/>
      <c r="H6" s="2475"/>
      <c r="I6" s="2475"/>
      <c r="J6" s="2475"/>
    </row>
    <row r="7" spans="1:12" ht="33.75" customHeight="1">
      <c r="A7" s="2476" t="s">
        <v>466</v>
      </c>
      <c r="B7" s="2476"/>
      <c r="C7" s="2476"/>
      <c r="D7" s="2476"/>
      <c r="E7" s="2477"/>
      <c r="F7" s="1649"/>
      <c r="G7" s="1650"/>
      <c r="H7" s="1650"/>
      <c r="I7" s="1650"/>
      <c r="J7" s="1651"/>
    </row>
    <row r="8" spans="1:12" ht="33.75" customHeight="1">
      <c r="A8" s="2476" t="s">
        <v>467</v>
      </c>
      <c r="B8" s="2476"/>
      <c r="C8" s="2476"/>
      <c r="D8" s="2476"/>
      <c r="E8" s="2477"/>
      <c r="F8" s="1649"/>
      <c r="G8" s="1650"/>
      <c r="H8" s="1650"/>
      <c r="I8" s="1650"/>
      <c r="J8" s="1651"/>
    </row>
    <row r="9" spans="1:12" ht="33.75" customHeight="1">
      <c r="A9" s="2476" t="s">
        <v>4044</v>
      </c>
      <c r="B9" s="2476"/>
      <c r="C9" s="2476"/>
      <c r="D9" s="2476"/>
      <c r="E9" s="2477"/>
      <c r="F9" s="1649"/>
      <c r="G9" s="1650"/>
      <c r="H9" s="1650"/>
      <c r="I9" s="1650"/>
      <c r="J9" s="1651"/>
    </row>
    <row r="10" spans="1:12" ht="33.75" customHeight="1">
      <c r="A10" s="2478" t="s">
        <v>4045</v>
      </c>
      <c r="B10" s="2478"/>
      <c r="C10" s="2478"/>
      <c r="D10" s="2478"/>
      <c r="E10" s="2478"/>
      <c r="F10" s="2479"/>
      <c r="G10" s="2480"/>
      <c r="H10" s="2480"/>
      <c r="I10" s="2480"/>
      <c r="J10" s="2481"/>
    </row>
    <row r="11" spans="1:12" ht="33.75" customHeight="1">
      <c r="A11" s="112" t="s">
        <v>4046</v>
      </c>
      <c r="B11" s="112"/>
    </row>
    <row r="13" spans="1:12" ht="25.5" customHeight="1">
      <c r="A13" s="113" t="s">
        <v>474</v>
      </c>
      <c r="B13" s="211"/>
      <c r="C13" s="114"/>
      <c r="D13" s="115"/>
      <c r="E13" s="113" t="s">
        <v>475</v>
      </c>
      <c r="F13" s="114"/>
      <c r="G13" s="115"/>
      <c r="H13" s="113" t="s">
        <v>476</v>
      </c>
      <c r="I13" s="114"/>
      <c r="J13" s="115"/>
    </row>
    <row r="14" spans="1:12" ht="25.5" customHeight="1">
      <c r="A14" s="116"/>
      <c r="B14" s="117"/>
      <c r="C14" s="117"/>
      <c r="D14" s="118"/>
      <c r="E14" s="116"/>
      <c r="F14" s="117"/>
      <c r="G14" s="118"/>
      <c r="H14" s="116"/>
      <c r="I14" s="117"/>
      <c r="J14" s="118"/>
    </row>
    <row r="15" spans="1:12" ht="25.5" customHeight="1">
      <c r="A15" s="116"/>
      <c r="B15" s="117"/>
      <c r="C15" s="117"/>
      <c r="D15" s="118"/>
      <c r="E15" s="116"/>
      <c r="F15" s="117"/>
      <c r="G15" s="118"/>
      <c r="H15" s="116"/>
      <c r="I15" s="117"/>
      <c r="J15" s="118"/>
    </row>
    <row r="16" spans="1:12" ht="25.5" customHeight="1">
      <c r="A16" s="116"/>
      <c r="B16" s="117"/>
      <c r="C16" s="117"/>
      <c r="D16" s="118"/>
      <c r="E16" s="116"/>
      <c r="F16" s="117"/>
      <c r="G16" s="118"/>
      <c r="H16" s="116"/>
      <c r="I16" s="117"/>
      <c r="J16" s="118"/>
    </row>
    <row r="17" spans="1:10" ht="25.5" customHeight="1">
      <c r="A17" s="116"/>
      <c r="B17" s="117"/>
      <c r="C17" s="117"/>
      <c r="D17" s="118"/>
      <c r="E17" s="116"/>
      <c r="F17" s="117"/>
      <c r="G17" s="118"/>
      <c r="H17" s="116"/>
      <c r="I17" s="117"/>
      <c r="J17" s="118"/>
    </row>
    <row r="18" spans="1:10" ht="25.5" customHeight="1">
      <c r="A18" s="116"/>
      <c r="B18" s="117"/>
      <c r="C18" s="117"/>
      <c r="D18" s="118"/>
      <c r="E18" s="116"/>
      <c r="F18" s="117"/>
      <c r="G18" s="118"/>
      <c r="H18" s="116"/>
      <c r="I18" s="117"/>
      <c r="J18" s="118"/>
    </row>
    <row r="19" spans="1:10" ht="25.5" customHeight="1">
      <c r="A19" s="116"/>
      <c r="B19" s="117"/>
      <c r="C19" s="117"/>
      <c r="D19" s="118"/>
      <c r="E19" s="116"/>
      <c r="F19" s="117"/>
      <c r="G19" s="118"/>
      <c r="H19" s="116"/>
      <c r="I19" s="117"/>
      <c r="J19" s="118"/>
    </row>
    <row r="20" spans="1:10" ht="21.75" customHeight="1">
      <c r="A20" s="1669" t="s">
        <v>4054</v>
      </c>
      <c r="B20" s="1670"/>
      <c r="C20" s="1671"/>
      <c r="D20" s="1671"/>
      <c r="E20" s="1671"/>
      <c r="F20" s="1671"/>
    </row>
    <row r="22" spans="1:10" ht="26.25" customHeight="1">
      <c r="A22" s="2464" t="s">
        <v>4047</v>
      </c>
      <c r="B22" s="2464"/>
      <c r="C22" s="2464"/>
      <c r="D22" s="2464"/>
      <c r="E22" s="2464"/>
      <c r="F22" s="2464"/>
      <c r="G22" s="2464"/>
      <c r="H22" s="2464"/>
      <c r="I22" s="2464"/>
      <c r="J22" s="2464"/>
    </row>
    <row r="23" spans="1:10" ht="42" customHeight="1">
      <c r="A23" s="2465" t="s">
        <v>70</v>
      </c>
      <c r="B23" s="2466"/>
      <c r="C23" s="2466"/>
      <c r="D23" s="2466"/>
      <c r="E23" s="2467"/>
      <c r="F23" s="2461"/>
      <c r="G23" s="2463"/>
      <c r="H23" s="2463"/>
      <c r="I23" s="2463"/>
      <c r="J23" s="2462"/>
    </row>
    <row r="24" spans="1:10" ht="42" customHeight="1">
      <c r="A24" s="2465" t="s">
        <v>477</v>
      </c>
      <c r="B24" s="2466"/>
      <c r="C24" s="2466"/>
      <c r="D24" s="2466"/>
      <c r="E24" s="2467"/>
      <c r="F24" s="2461"/>
      <c r="G24" s="2463"/>
      <c r="H24" s="2463"/>
      <c r="I24" s="2463"/>
      <c r="J24" s="2462"/>
    </row>
    <row r="25" spans="1:10" ht="42" customHeight="1">
      <c r="A25" s="2465" t="s">
        <v>478</v>
      </c>
      <c r="B25" s="2466"/>
      <c r="C25" s="2466"/>
      <c r="D25" s="2466"/>
      <c r="E25" s="2467"/>
      <c r="F25" s="2456"/>
      <c r="G25" s="2457"/>
      <c r="H25" s="2457"/>
      <c r="I25" s="2457"/>
      <c r="J25" s="2468"/>
    </row>
    <row r="26" spans="1:10" ht="42" customHeight="1">
      <c r="A26" s="2469" t="s">
        <v>4173</v>
      </c>
      <c r="B26" s="2469"/>
      <c r="C26" s="2469"/>
      <c r="D26" s="2469"/>
      <c r="E26" s="2469"/>
      <c r="F26" s="2469"/>
      <c r="G26" s="2469"/>
      <c r="H26" s="2469"/>
      <c r="I26" s="2469"/>
      <c r="J26" s="2469"/>
    </row>
    <row r="28" spans="1:10" ht="20.25" customHeight="1">
      <c r="A28" s="2387" t="s">
        <v>479</v>
      </c>
      <c r="B28" s="2387"/>
      <c r="C28" s="2387"/>
      <c r="D28" s="2387"/>
      <c r="E28" s="2387"/>
      <c r="F28" s="2387"/>
      <c r="G28" s="2387"/>
      <c r="H28" s="2387"/>
      <c r="I28" s="2387"/>
      <c r="J28" s="2387"/>
    </row>
    <row r="29" spans="1:10" ht="28.5" customHeight="1">
      <c r="A29" s="2387" t="s">
        <v>4048</v>
      </c>
      <c r="B29" s="2387"/>
      <c r="C29" s="2387"/>
      <c r="D29" s="2387"/>
      <c r="E29" s="2387"/>
      <c r="F29" s="2387"/>
      <c r="G29" s="2387"/>
      <c r="H29" s="2387"/>
      <c r="I29" s="2387"/>
      <c r="J29" s="2387"/>
    </row>
    <row r="30" spans="1:10" ht="42.75" customHeight="1">
      <c r="A30" s="2387" t="s">
        <v>4049</v>
      </c>
      <c r="B30" s="2387"/>
      <c r="C30" s="2387"/>
      <c r="D30" s="2387"/>
      <c r="E30" s="2387"/>
      <c r="F30" s="2387"/>
      <c r="G30" s="2387"/>
      <c r="H30" s="2387"/>
      <c r="I30" s="2387"/>
      <c r="J30" s="2387"/>
    </row>
    <row r="31" spans="1:10" ht="25.5" customHeight="1">
      <c r="A31" s="2387" t="s">
        <v>4050</v>
      </c>
      <c r="B31" s="2387"/>
      <c r="C31" s="2387"/>
      <c r="D31" s="2387"/>
      <c r="E31" s="2387"/>
      <c r="F31" s="2387"/>
      <c r="G31" s="2387"/>
      <c r="H31" s="2387"/>
      <c r="I31" s="2387"/>
      <c r="J31" s="2387"/>
    </row>
    <row r="32" spans="1:10" ht="43.5" customHeight="1">
      <c r="A32" s="2387" t="s">
        <v>4051</v>
      </c>
      <c r="B32" s="2387"/>
      <c r="C32" s="2387"/>
      <c r="D32" s="2387"/>
      <c r="E32" s="2387"/>
      <c r="F32" s="2387"/>
      <c r="G32" s="2387"/>
      <c r="H32" s="2387"/>
      <c r="I32" s="2387"/>
      <c r="J32" s="2387"/>
    </row>
    <row r="33" spans="1:10" ht="28.5" customHeight="1">
      <c r="A33" s="2387" t="s">
        <v>348</v>
      </c>
      <c r="B33" s="2387"/>
      <c r="C33" s="2387"/>
      <c r="D33" s="2387"/>
      <c r="E33" s="2387"/>
      <c r="F33" s="2387"/>
      <c r="G33" s="2387"/>
      <c r="H33" s="2387"/>
      <c r="I33" s="2387"/>
      <c r="J33" s="2387"/>
    </row>
    <row r="35" spans="1:10" ht="50.25" customHeight="1">
      <c r="A35" s="2460" t="s">
        <v>4052</v>
      </c>
      <c r="B35" s="2460"/>
      <c r="C35" s="2460"/>
      <c r="D35" s="2460"/>
      <c r="E35" s="2460"/>
      <c r="F35" s="116"/>
      <c r="G35" s="118"/>
      <c r="H35" s="396" t="s">
        <v>367</v>
      </c>
      <c r="I35" s="2461"/>
      <c r="J35" s="2462"/>
    </row>
    <row r="36" spans="1:10" ht="50.25" customHeight="1">
      <c r="A36" s="2460" t="s">
        <v>71</v>
      </c>
      <c r="B36" s="2460"/>
      <c r="C36" s="2460"/>
      <c r="D36" s="2460"/>
      <c r="E36" s="2460"/>
      <c r="F36" s="116"/>
      <c r="G36" s="117"/>
      <c r="H36" s="117"/>
      <c r="I36" s="1666"/>
      <c r="J36" s="1667"/>
    </row>
    <row r="37" spans="1:10" ht="50.25" customHeight="1">
      <c r="A37" s="2460" t="s">
        <v>1098</v>
      </c>
      <c r="B37" s="2460"/>
      <c r="C37" s="2460"/>
      <c r="D37" s="2460"/>
      <c r="E37" s="2460"/>
      <c r="F37" s="116"/>
      <c r="G37" s="1668" t="s">
        <v>517</v>
      </c>
      <c r="H37" s="2463"/>
      <c r="I37" s="2463"/>
      <c r="J37" s="118"/>
    </row>
    <row r="38" spans="1:10" ht="50.25" customHeight="1">
      <c r="A38" s="2453" t="s">
        <v>4053</v>
      </c>
      <c r="B38" s="2454"/>
      <c r="C38" s="2455"/>
      <c r="D38" s="2456"/>
      <c r="E38" s="2457"/>
      <c r="F38" s="2458"/>
      <c r="G38" s="2458"/>
      <c r="H38" s="2458"/>
      <c r="I38" s="2458"/>
      <c r="J38" s="2459"/>
    </row>
  </sheetData>
  <sheetProtection formatRows="0" selectLockedCells="1"/>
  <mergeCells count="33">
    <mergeCell ref="A28:J28"/>
    <mergeCell ref="A29:J29"/>
    <mergeCell ref="A30:J30"/>
    <mergeCell ref="A32:J32"/>
    <mergeCell ref="A31:J31"/>
    <mergeCell ref="A6:J6"/>
    <mergeCell ref="A7:E7"/>
    <mergeCell ref="A8:E8"/>
    <mergeCell ref="A10:E10"/>
    <mergeCell ref="F10:J10"/>
    <mergeCell ref="A9:E9"/>
    <mergeCell ref="A2:J2"/>
    <mergeCell ref="A3:C3"/>
    <mergeCell ref="D3:J3"/>
    <mergeCell ref="A4:C4"/>
    <mergeCell ref="H4:I4"/>
    <mergeCell ref="D4:E4"/>
    <mergeCell ref="A22:J22"/>
    <mergeCell ref="A25:E25"/>
    <mergeCell ref="F25:J25"/>
    <mergeCell ref="A26:J26"/>
    <mergeCell ref="A23:E23"/>
    <mergeCell ref="F24:J24"/>
    <mergeCell ref="A24:E24"/>
    <mergeCell ref="F23:J23"/>
    <mergeCell ref="A38:C38"/>
    <mergeCell ref="D38:J38"/>
    <mergeCell ref="A33:J33"/>
    <mergeCell ref="A35:E35"/>
    <mergeCell ref="I35:J35"/>
    <mergeCell ref="A36:E36"/>
    <mergeCell ref="A37:E37"/>
    <mergeCell ref="H37:I37"/>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41" r:id="rId4" name="Button 5">
              <controlPr defaultSize="0" print="0" autoFill="0" autoPict="0" macro="[0]!ToMainMenu">
                <anchor>
                  <from>
                    <xdr:col>10</xdr:col>
                    <xdr:colOff>251460</xdr:colOff>
                    <xdr:row>1</xdr:row>
                    <xdr:rowOff>38100</xdr:rowOff>
                  </from>
                  <to>
                    <xdr:col>12</xdr:col>
                    <xdr:colOff>365760</xdr:colOff>
                    <xdr:row>2</xdr:row>
                    <xdr:rowOff>83820</xdr:rowOff>
                  </to>
                </anchor>
              </controlPr>
            </control>
          </mc:Choice>
        </mc:AlternateContent>
        <mc:AlternateContent xmlns:mc="http://schemas.openxmlformats.org/markup-compatibility/2006">
          <mc:Choice Requires="x14">
            <control shapeId="65542" r:id="rId5" name="Button 6">
              <controlPr defaultSize="0" print="0" autoFill="0" autoPict="0" macro="[0]!PrintCoverPGSec1">
                <anchor>
                  <from>
                    <xdr:col>10</xdr:col>
                    <xdr:colOff>251460</xdr:colOff>
                    <xdr:row>2</xdr:row>
                    <xdr:rowOff>640080</xdr:rowOff>
                  </from>
                  <to>
                    <xdr:col>12</xdr:col>
                    <xdr:colOff>365760</xdr:colOff>
                    <xdr:row>3</xdr:row>
                    <xdr:rowOff>266700</xdr:rowOff>
                  </to>
                </anchor>
              </controlPr>
            </control>
          </mc:Choice>
        </mc:AlternateContent>
        <mc:AlternateContent xmlns:mc="http://schemas.openxmlformats.org/markup-compatibility/2006">
          <mc:Choice Requires="x14">
            <control shapeId="65543" r:id="rId6" name="Button 7">
              <controlPr defaultSize="0" print="0" autoFill="0" autoPict="0" macro="[0]!CoverPagVol1Preview">
                <anchor>
                  <from>
                    <xdr:col>10</xdr:col>
                    <xdr:colOff>251460</xdr:colOff>
                    <xdr:row>2</xdr:row>
                    <xdr:rowOff>106680</xdr:rowOff>
                  </from>
                  <to>
                    <xdr:col>12</xdr:col>
                    <xdr:colOff>365760</xdr:colOff>
                    <xdr:row>2</xdr:row>
                    <xdr:rowOff>365760</xdr:rowOff>
                  </to>
                </anchor>
              </controlPr>
            </control>
          </mc:Choice>
        </mc:AlternateContent>
        <mc:AlternateContent xmlns:mc="http://schemas.openxmlformats.org/markup-compatibility/2006">
          <mc:Choice Requires="x14">
            <control shapeId="65668" r:id="rId7" name="Button 132">
              <controlPr defaultSize="0" print="0" autoFill="0" autoPict="0" macro="[0]!ToDataEntry">
                <anchor>
                  <from>
                    <xdr:col>10</xdr:col>
                    <xdr:colOff>251460</xdr:colOff>
                    <xdr:row>3</xdr:row>
                    <xdr:rowOff>289560</xdr:rowOff>
                  </from>
                  <to>
                    <xdr:col>12</xdr:col>
                    <xdr:colOff>365760</xdr:colOff>
                    <xdr:row>5</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70C0"/>
  </sheetPr>
  <dimension ref="A1:M38"/>
  <sheetViews>
    <sheetView showGridLines="0" zoomScaleNormal="100" workbookViewId="0">
      <selection activeCell="C97" sqref="C97:G97"/>
    </sheetView>
  </sheetViews>
  <sheetFormatPr defaultColWidth="9.109375" defaultRowHeight="13.2"/>
  <cols>
    <col min="1" max="1" width="4.5546875" style="252" customWidth="1"/>
    <col min="2" max="2" width="9.6640625" style="252" customWidth="1"/>
    <col min="3" max="3" width="9.88671875" style="252" customWidth="1"/>
    <col min="4" max="4" width="8.5546875" style="252" customWidth="1"/>
    <col min="5" max="5" width="17" style="252" customWidth="1"/>
    <col min="6" max="6" width="1.88671875" style="252" customWidth="1"/>
    <col min="7" max="7" width="9.109375" style="252"/>
    <col min="8" max="8" width="8.5546875" style="252" customWidth="1"/>
    <col min="9" max="9" width="4.88671875" style="252" customWidth="1"/>
    <col min="10" max="10" width="9.109375" style="252"/>
    <col min="11" max="11" width="10.88671875" style="252" customWidth="1"/>
    <col min="12" max="16384" width="9.109375" style="252"/>
  </cols>
  <sheetData>
    <row r="1" spans="1:13" ht="18" thickBot="1">
      <c r="A1" s="2482" t="s">
        <v>349</v>
      </c>
      <c r="B1" s="2483"/>
      <c r="C1" s="2483"/>
      <c r="D1" s="2483"/>
      <c r="E1" s="2483"/>
      <c r="F1" s="2483"/>
      <c r="G1" s="2483"/>
      <c r="H1" s="2483"/>
      <c r="I1" s="2483"/>
      <c r="J1" s="2483"/>
      <c r="K1" s="2484"/>
    </row>
    <row r="2" spans="1:13" ht="4.5" customHeight="1">
      <c r="A2" s="253" t="s">
        <v>720</v>
      </c>
    </row>
    <row r="3" spans="1:13">
      <c r="A3" s="2485" t="s">
        <v>721</v>
      </c>
      <c r="B3" s="2485"/>
      <c r="C3" s="2485"/>
      <c r="D3" s="2485"/>
      <c r="E3" s="2485"/>
      <c r="F3" s="2485"/>
      <c r="G3" s="2485"/>
      <c r="H3" s="2485"/>
      <c r="I3" s="2485"/>
      <c r="J3" s="2485"/>
      <c r="K3" s="2485"/>
    </row>
    <row r="4" spans="1:13" ht="18" customHeight="1">
      <c r="A4" s="2486" t="s">
        <v>517</v>
      </c>
      <c r="B4" s="2486"/>
      <c r="C4" s="2486"/>
      <c r="D4" s="2486"/>
      <c r="E4" s="2486"/>
      <c r="F4" s="2486"/>
      <c r="G4" s="2486"/>
      <c r="H4" s="2486"/>
      <c r="I4" s="2486"/>
      <c r="J4" s="2486"/>
      <c r="K4" s="2486"/>
    </row>
    <row r="5" spans="1:13" ht="18" customHeight="1">
      <c r="A5" s="2486" t="s">
        <v>517</v>
      </c>
      <c r="B5" s="2486"/>
      <c r="C5" s="2486"/>
      <c r="D5" s="2486"/>
      <c r="E5" s="2486"/>
      <c r="F5" s="2486"/>
      <c r="G5" s="2486"/>
      <c r="H5" s="2486"/>
      <c r="I5" s="2486"/>
      <c r="J5" s="2486"/>
      <c r="K5" s="2486"/>
    </row>
    <row r="6" spans="1:13">
      <c r="A6" s="2487" t="s">
        <v>722</v>
      </c>
      <c r="B6" s="2487"/>
      <c r="C6" s="2487"/>
      <c r="D6" s="2487"/>
      <c r="E6" s="2487"/>
      <c r="F6" s="2487"/>
      <c r="G6" s="2487"/>
      <c r="H6" s="2487"/>
      <c r="I6" s="2487"/>
      <c r="J6" s="2487"/>
      <c r="K6" s="2487"/>
    </row>
    <row r="7" spans="1:13" ht="3.75" customHeight="1">
      <c r="A7" s="255"/>
    </row>
    <row r="8" spans="1:13" ht="18" customHeight="1">
      <c r="A8" s="2488" t="s">
        <v>723</v>
      </c>
      <c r="B8" s="2488"/>
      <c r="C8" s="2486"/>
      <c r="D8" s="2486"/>
      <c r="E8" s="2486"/>
      <c r="F8" s="2486"/>
      <c r="G8" s="2486"/>
      <c r="H8" s="252" t="s">
        <v>724</v>
      </c>
      <c r="I8" s="2486"/>
      <c r="J8" s="2486"/>
      <c r="K8" s="2486"/>
      <c r="M8" s="252" t="s">
        <v>517</v>
      </c>
    </row>
    <row r="9" spans="1:13" ht="5.25" customHeight="1"/>
    <row r="10" spans="1:13">
      <c r="A10" s="2485" t="s">
        <v>725</v>
      </c>
      <c r="B10" s="2485"/>
      <c r="C10" s="2485"/>
      <c r="D10" s="2485"/>
      <c r="E10" s="2485"/>
      <c r="F10" s="2485"/>
      <c r="G10" s="2485"/>
      <c r="H10" s="2485"/>
      <c r="I10" s="2485"/>
      <c r="J10" s="2485"/>
      <c r="K10" s="2485"/>
    </row>
    <row r="11" spans="1:13" ht="5.25" customHeight="1"/>
    <row r="12" spans="1:13">
      <c r="A12" s="2488" t="s">
        <v>351</v>
      </c>
      <c r="B12" s="2488"/>
      <c r="C12" s="2488"/>
      <c r="D12" s="2488"/>
      <c r="E12" s="2488"/>
      <c r="F12" s="2488"/>
      <c r="G12" s="2488"/>
      <c r="H12" s="2488"/>
      <c r="I12" s="2488"/>
      <c r="J12" s="2488"/>
      <c r="K12" s="2488"/>
    </row>
    <row r="13" spans="1:13" ht="3.75" customHeight="1">
      <c r="A13" s="256"/>
      <c r="B13" s="256"/>
      <c r="C13" s="256"/>
      <c r="D13" s="256"/>
      <c r="E13" s="256"/>
      <c r="F13" s="256"/>
      <c r="G13" s="256"/>
      <c r="H13" s="256"/>
      <c r="I13" s="256"/>
      <c r="J13" s="256"/>
      <c r="K13" s="256"/>
    </row>
    <row r="14" spans="1:13" ht="19.5" customHeight="1">
      <c r="A14" s="2489" t="str">
        <f>+'Master Data'!D18</f>
        <v>INGWAVUMA: JOSINI: REPAIRS AND MAINTENANCE TO TWO CLASSROOMS</v>
      </c>
      <c r="B14" s="2489"/>
      <c r="C14" s="2489"/>
      <c r="D14" s="2489"/>
      <c r="E14" s="2489"/>
      <c r="F14" s="2489"/>
      <c r="G14" s="2489"/>
      <c r="H14" s="2489"/>
      <c r="I14" s="2489"/>
      <c r="J14" s="2489"/>
      <c r="K14" s="2489"/>
    </row>
    <row r="15" spans="1:13">
      <c r="A15" s="2489"/>
      <c r="B15" s="2489"/>
      <c r="C15" s="2489"/>
      <c r="D15" s="2489"/>
      <c r="E15" s="2489"/>
      <c r="F15" s="2489"/>
      <c r="G15" s="2489"/>
      <c r="H15" s="2489"/>
      <c r="I15" s="2489"/>
      <c r="J15" s="2489"/>
      <c r="K15" s="2489"/>
    </row>
    <row r="16" spans="1:13" ht="15" customHeight="1" thickBot="1">
      <c r="A16" s="2490"/>
      <c r="B16" s="2490"/>
      <c r="C16" s="2490"/>
      <c r="D16" s="2490"/>
      <c r="E16" s="2490"/>
      <c r="F16" s="2490"/>
      <c r="G16" s="2490"/>
      <c r="H16" s="2490"/>
      <c r="I16" s="2490"/>
      <c r="J16" s="2490"/>
      <c r="K16" s="2490"/>
    </row>
    <row r="17" spans="1:11" ht="4.5" customHeight="1">
      <c r="A17" s="2491"/>
      <c r="B17" s="2491"/>
      <c r="C17" s="2491"/>
      <c r="D17" s="2491"/>
      <c r="E17" s="2491"/>
      <c r="F17" s="2491"/>
      <c r="G17" s="2491"/>
      <c r="H17" s="2491"/>
      <c r="I17" s="2491"/>
      <c r="J17" s="2491"/>
      <c r="K17" s="2491"/>
    </row>
    <row r="18" spans="1:11" ht="12.75" customHeight="1">
      <c r="A18" s="2488" t="s">
        <v>350</v>
      </c>
      <c r="B18" s="2488"/>
      <c r="C18" s="2488"/>
      <c r="D18" s="2485" t="str">
        <f>+'Master Data'!F12</f>
        <v>ZNQ1222 W</v>
      </c>
      <c r="E18" s="2485"/>
      <c r="F18" s="2485"/>
      <c r="G18" s="2485"/>
      <c r="H18" s="2485"/>
      <c r="I18" s="2485"/>
      <c r="J18" s="2485"/>
      <c r="K18" s="2485"/>
    </row>
    <row r="19" spans="1:11">
      <c r="A19" s="257"/>
    </row>
    <row r="20" spans="1:11" ht="15.75" customHeight="1">
      <c r="A20" s="2492" t="s">
        <v>726</v>
      </c>
      <c r="B20" s="2492"/>
      <c r="C20" s="2493"/>
      <c r="D20" s="2493"/>
      <c r="E20" s="2493"/>
      <c r="F20" s="2493"/>
      <c r="G20" s="2493"/>
      <c r="H20" s="2493"/>
      <c r="I20" s="2493"/>
      <c r="J20" s="2493"/>
      <c r="K20" s="2493"/>
    </row>
    <row r="21" spans="1:11" ht="18" customHeight="1">
      <c r="A21" s="2488" t="s">
        <v>727</v>
      </c>
      <c r="B21" s="2488"/>
      <c r="C21" s="2488"/>
      <c r="D21" s="2486"/>
      <c r="E21" s="2486"/>
      <c r="F21" s="2486"/>
      <c r="G21" s="2486"/>
      <c r="H21" s="2486"/>
      <c r="I21" s="2486"/>
      <c r="J21" s="2487" t="s">
        <v>728</v>
      </c>
      <c r="K21" s="2487"/>
    </row>
    <row r="22" spans="1:11" ht="6.75" customHeight="1">
      <c r="A22" s="256"/>
      <c r="B22" s="256"/>
      <c r="C22" s="256"/>
      <c r="D22" s="258"/>
      <c r="E22" s="258"/>
      <c r="F22" s="258"/>
      <c r="G22" s="258"/>
      <c r="H22" s="258"/>
      <c r="I22" s="258"/>
      <c r="J22" s="254"/>
      <c r="K22" s="254"/>
    </row>
    <row r="23" spans="1:11">
      <c r="A23" s="256"/>
      <c r="D23" s="259"/>
      <c r="E23" s="260"/>
      <c r="F23" s="260"/>
      <c r="G23" s="260"/>
      <c r="H23" s="260"/>
      <c r="I23" s="261"/>
    </row>
    <row r="24" spans="1:11" ht="15.75" customHeight="1">
      <c r="A24" s="2492" t="s">
        <v>729</v>
      </c>
      <c r="B24" s="2492"/>
      <c r="C24" s="2492"/>
      <c r="D24" s="262"/>
      <c r="E24" s="263"/>
      <c r="F24" s="263"/>
      <c r="G24" s="263"/>
      <c r="H24" s="263"/>
      <c r="I24" s="264"/>
      <c r="J24" s="2487" t="s">
        <v>730</v>
      </c>
      <c r="K24" s="2487"/>
    </row>
    <row r="25" spans="1:11" ht="40.5" customHeight="1">
      <c r="A25" s="2494" t="s">
        <v>352</v>
      </c>
      <c r="B25" s="2494"/>
      <c r="C25" s="2494"/>
      <c r="D25" s="2494"/>
      <c r="E25" s="2494"/>
      <c r="F25" s="2494"/>
      <c r="G25" s="2494"/>
      <c r="H25" s="2494"/>
      <c r="I25" s="2494"/>
      <c r="J25" s="2494"/>
      <c r="K25" s="2494"/>
    </row>
    <row r="26" spans="1:11" ht="6.75" customHeight="1">
      <c r="A26" s="256"/>
    </row>
    <row r="27" spans="1:11" ht="26.25" customHeight="1">
      <c r="A27" s="265"/>
      <c r="B27" s="2495" t="s">
        <v>71</v>
      </c>
      <c r="C27" s="2495"/>
      <c r="D27" s="2495"/>
      <c r="E27" s="2495"/>
      <c r="F27" s="2495"/>
      <c r="G27" s="2495" t="s">
        <v>12</v>
      </c>
      <c r="H27" s="2495"/>
      <c r="I27" s="2495"/>
      <c r="J27" s="2495" t="s">
        <v>366</v>
      </c>
      <c r="K27" s="2495"/>
    </row>
    <row r="28" spans="1:11" ht="19.5" customHeight="1">
      <c r="A28" s="397">
        <v>1</v>
      </c>
      <c r="B28" s="2496"/>
      <c r="C28" s="2496"/>
      <c r="D28" s="2496"/>
      <c r="E28" s="2496"/>
      <c r="F28" s="2496"/>
      <c r="G28" s="2496"/>
      <c r="H28" s="2496"/>
      <c r="I28" s="2496"/>
      <c r="J28" s="2496"/>
      <c r="K28" s="2496"/>
    </row>
    <row r="29" spans="1:11" ht="19.5" customHeight="1">
      <c r="A29" s="397">
        <v>2</v>
      </c>
      <c r="B29" s="2496"/>
      <c r="C29" s="2496"/>
      <c r="D29" s="2496"/>
      <c r="E29" s="2496"/>
      <c r="F29" s="2496"/>
      <c r="G29" s="2496"/>
      <c r="H29" s="2496"/>
      <c r="I29" s="2496"/>
      <c r="J29" s="2496"/>
      <c r="K29" s="2496"/>
    </row>
    <row r="30" spans="1:11" ht="19.5" customHeight="1">
      <c r="A30" s="397">
        <v>3</v>
      </c>
      <c r="B30" s="2496"/>
      <c r="C30" s="2496"/>
      <c r="D30" s="2496"/>
      <c r="E30" s="2496"/>
      <c r="F30" s="2496"/>
      <c r="G30" s="2496"/>
      <c r="H30" s="2496"/>
      <c r="I30" s="2496"/>
      <c r="J30" s="2496"/>
      <c r="K30" s="2496"/>
    </row>
    <row r="31" spans="1:11" ht="19.5" customHeight="1">
      <c r="A31" s="397">
        <v>4</v>
      </c>
      <c r="B31" s="2496"/>
      <c r="C31" s="2496"/>
      <c r="D31" s="2496"/>
      <c r="E31" s="2496"/>
      <c r="F31" s="2496"/>
      <c r="G31" s="2496"/>
      <c r="H31" s="2496"/>
      <c r="I31" s="2496"/>
      <c r="J31" s="2496"/>
      <c r="K31" s="2496"/>
    </row>
    <row r="32" spans="1:11" ht="19.5" customHeight="1">
      <c r="A32" s="397">
        <v>5</v>
      </c>
      <c r="B32" s="2496"/>
      <c r="C32" s="2496"/>
      <c r="D32" s="2496"/>
      <c r="E32" s="2496"/>
      <c r="F32" s="2496"/>
      <c r="G32" s="2496"/>
      <c r="H32" s="2496"/>
      <c r="I32" s="2496"/>
      <c r="J32" s="2496"/>
      <c r="K32" s="2496"/>
    </row>
    <row r="33" spans="1:11" ht="19.5" customHeight="1">
      <c r="A33" s="397">
        <v>6</v>
      </c>
      <c r="B33" s="2496"/>
      <c r="C33" s="2496"/>
      <c r="D33" s="2496"/>
      <c r="E33" s="2496"/>
      <c r="F33" s="2496"/>
      <c r="G33" s="2496"/>
      <c r="H33" s="2496"/>
      <c r="I33" s="2496"/>
      <c r="J33" s="2496"/>
      <c r="K33" s="2496"/>
    </row>
    <row r="34" spans="1:11" ht="19.5" customHeight="1">
      <c r="A34" s="397">
        <v>7</v>
      </c>
      <c r="B34" s="2496"/>
      <c r="C34" s="2496"/>
      <c r="D34" s="2496"/>
      <c r="E34" s="2496"/>
      <c r="F34" s="2496"/>
      <c r="G34" s="2496"/>
      <c r="H34" s="2496"/>
      <c r="I34" s="2496"/>
      <c r="J34" s="2496"/>
      <c r="K34" s="2496"/>
    </row>
    <row r="35" spans="1:11" ht="19.5" customHeight="1">
      <c r="A35" s="397">
        <v>8</v>
      </c>
      <c r="B35" s="2496"/>
      <c r="C35" s="2496"/>
      <c r="D35" s="2496"/>
      <c r="E35" s="2496"/>
      <c r="F35" s="2496"/>
      <c r="G35" s="2496"/>
      <c r="H35" s="2496"/>
      <c r="I35" s="2496"/>
      <c r="J35" s="2496"/>
      <c r="K35" s="2496"/>
    </row>
    <row r="36" spans="1:11" ht="31.5" customHeight="1">
      <c r="A36" s="256"/>
    </row>
    <row r="37" spans="1:11" ht="18.75" customHeight="1">
      <c r="A37" s="2497" t="s">
        <v>731</v>
      </c>
      <c r="B37" s="2498"/>
      <c r="C37" s="2498"/>
      <c r="D37" s="2498"/>
      <c r="E37" s="2499"/>
      <c r="G37" s="2500" t="s">
        <v>732</v>
      </c>
      <c r="H37" s="2501"/>
      <c r="I37" s="2501"/>
      <c r="J37" s="2501"/>
      <c r="K37" s="2502"/>
    </row>
    <row r="38" spans="1:11" ht="117" customHeight="1">
      <c r="A38" s="2503" t="s">
        <v>2895</v>
      </c>
      <c r="B38" s="2504"/>
      <c r="C38" s="2504"/>
      <c r="D38" s="2504"/>
      <c r="E38" s="2505"/>
      <c r="G38" s="2506"/>
      <c r="H38" s="2507"/>
      <c r="I38" s="2507"/>
      <c r="J38" s="2507"/>
      <c r="K38" s="2508"/>
    </row>
  </sheetData>
  <sheetProtection formatRows="0" selectLockedCells="1"/>
  <mergeCells count="53">
    <mergeCell ref="A37:E37"/>
    <mergeCell ref="G37:K37"/>
    <mergeCell ref="A38:E38"/>
    <mergeCell ref="G38:K38"/>
    <mergeCell ref="B33:F33"/>
    <mergeCell ref="G33:I33"/>
    <mergeCell ref="J33:K33"/>
    <mergeCell ref="B34:F34"/>
    <mergeCell ref="G34:I34"/>
    <mergeCell ref="J34:K34"/>
    <mergeCell ref="B35:F35"/>
    <mergeCell ref="G35:I35"/>
    <mergeCell ref="J35:K35"/>
    <mergeCell ref="B31:F31"/>
    <mergeCell ref="G31:I31"/>
    <mergeCell ref="J31:K31"/>
    <mergeCell ref="B32:F32"/>
    <mergeCell ref="G32:I32"/>
    <mergeCell ref="J32:K32"/>
    <mergeCell ref="B29:F29"/>
    <mergeCell ref="G29:I29"/>
    <mergeCell ref="J29:K29"/>
    <mergeCell ref="B30:F30"/>
    <mergeCell ref="G30:I30"/>
    <mergeCell ref="J30:K30"/>
    <mergeCell ref="A25:K25"/>
    <mergeCell ref="B27:F27"/>
    <mergeCell ref="G27:I27"/>
    <mergeCell ref="J27:K27"/>
    <mergeCell ref="B28:F28"/>
    <mergeCell ref="G28:I28"/>
    <mergeCell ref="J28:K28"/>
    <mergeCell ref="A21:C21"/>
    <mergeCell ref="D21:I21"/>
    <mergeCell ref="J21:K21"/>
    <mergeCell ref="A24:C24"/>
    <mergeCell ref="J24:K24"/>
    <mergeCell ref="A14:K16"/>
    <mergeCell ref="A17:K17"/>
    <mergeCell ref="A18:C18"/>
    <mergeCell ref="D18:K18"/>
    <mergeCell ref="A20:B20"/>
    <mergeCell ref="C20:K20"/>
    <mergeCell ref="A8:B8"/>
    <mergeCell ref="C8:G8"/>
    <mergeCell ref="I8:K8"/>
    <mergeCell ref="A10:K10"/>
    <mergeCell ref="A12:K12"/>
    <mergeCell ref="A1:K1"/>
    <mergeCell ref="A3:K3"/>
    <mergeCell ref="A4:K4"/>
    <mergeCell ref="A5:K5"/>
    <mergeCell ref="A6:K6"/>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ToMainMenu">
                <anchor>
                  <from>
                    <xdr:col>11</xdr:col>
                    <xdr:colOff>251460</xdr:colOff>
                    <xdr:row>0</xdr:row>
                    <xdr:rowOff>182880</xdr:rowOff>
                  </from>
                  <to>
                    <xdr:col>14</xdr:col>
                    <xdr:colOff>160020</xdr:colOff>
                    <xdr:row>3</xdr:row>
                    <xdr:rowOff>76200</xdr:rowOff>
                  </to>
                </anchor>
              </controlPr>
            </control>
          </mc:Choice>
        </mc:AlternateContent>
        <mc:AlternateContent xmlns:mc="http://schemas.openxmlformats.org/markup-compatibility/2006">
          <mc:Choice Requires="x14">
            <control shapeId="691202" r:id="rId5" name="Button 2">
              <controlPr defaultSize="0" print="0" autoFill="0" autoPict="0" macro="[0]!PrintAuthtoSign">
                <anchor>
                  <from>
                    <xdr:col>11</xdr:col>
                    <xdr:colOff>251460</xdr:colOff>
                    <xdr:row>7</xdr:row>
                    <xdr:rowOff>114300</xdr:rowOff>
                  </from>
                  <to>
                    <xdr:col>14</xdr:col>
                    <xdr:colOff>160020</xdr:colOff>
                    <xdr:row>10</xdr:row>
                    <xdr:rowOff>7620</xdr:rowOff>
                  </to>
                </anchor>
              </controlPr>
            </control>
          </mc:Choice>
        </mc:AlternateContent>
        <mc:AlternateContent xmlns:mc="http://schemas.openxmlformats.org/markup-compatibility/2006">
          <mc:Choice Requires="x14">
            <control shapeId="691203" r:id="rId6" name="Button 3">
              <controlPr defaultSize="0" print="0" autoFill="0" autoPict="0" macro="[0]!PrintPreview">
                <anchor>
                  <from>
                    <xdr:col>11</xdr:col>
                    <xdr:colOff>251460</xdr:colOff>
                    <xdr:row>3</xdr:row>
                    <xdr:rowOff>106680</xdr:rowOff>
                  </from>
                  <to>
                    <xdr:col>14</xdr:col>
                    <xdr:colOff>160020</xdr:colOff>
                    <xdr:row>5</xdr:row>
                    <xdr:rowOff>0</xdr:rowOff>
                  </to>
                </anchor>
              </controlPr>
            </control>
          </mc:Choice>
        </mc:AlternateContent>
        <mc:AlternateContent xmlns:mc="http://schemas.openxmlformats.org/markup-compatibility/2006">
          <mc:Choice Requires="x14">
            <control shapeId="691211" r:id="rId7" name="Button 11">
              <controlPr defaultSize="0" print="0" autoFill="0" autoPict="0" macro="[0]!ToDataEntry">
                <anchor>
                  <from>
                    <xdr:col>11</xdr:col>
                    <xdr:colOff>251460</xdr:colOff>
                    <xdr:row>10</xdr:row>
                    <xdr:rowOff>30480</xdr:rowOff>
                  </from>
                  <to>
                    <xdr:col>14</xdr:col>
                    <xdr:colOff>160020</xdr:colOff>
                    <xdr:row>13</xdr:row>
                    <xdr:rowOff>68580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rgb="FF92D050"/>
  </sheetPr>
  <dimension ref="A1:P27"/>
  <sheetViews>
    <sheetView showGridLines="0" zoomScale="90" zoomScaleNormal="90" zoomScaleSheetLayoutView="115" workbookViewId="0">
      <selection activeCell="C97" sqref="C97:G97"/>
    </sheetView>
  </sheetViews>
  <sheetFormatPr defaultColWidth="9.109375" defaultRowHeight="13.2"/>
  <cols>
    <col min="1" max="2" width="3.33203125" style="272" customWidth="1"/>
    <col min="3" max="3" width="15.5546875" style="272" customWidth="1"/>
    <col min="4" max="4" width="5.5546875" style="272" customWidth="1"/>
    <col min="5" max="5" width="9.109375" style="272"/>
    <col min="6" max="8" width="2.88671875" style="272" customWidth="1"/>
    <col min="9" max="11" width="9.109375" style="272"/>
    <col min="12" max="12" width="26.33203125" style="272" customWidth="1"/>
    <col min="13" max="16384" width="9.109375" style="272"/>
  </cols>
  <sheetData>
    <row r="1" spans="1:16" ht="45.75" customHeight="1" thickBot="1">
      <c r="A1" s="2517" t="s">
        <v>1055</v>
      </c>
      <c r="B1" s="2518"/>
      <c r="C1" s="2519"/>
      <c r="D1" s="2519"/>
      <c r="E1" s="2519"/>
      <c r="F1" s="2519"/>
      <c r="G1" s="2519"/>
      <c r="H1" s="2519"/>
      <c r="I1" s="2519"/>
      <c r="J1" s="2519"/>
      <c r="K1" s="2519"/>
      <c r="L1" s="2520"/>
      <c r="N1" s="281"/>
    </row>
    <row r="2" spans="1:16" ht="68.25" customHeight="1">
      <c r="A2" s="2521" t="s">
        <v>395</v>
      </c>
      <c r="B2" s="2522"/>
      <c r="C2" s="2523"/>
      <c r="D2" s="2524" t="str">
        <f>+'Master Data'!D18</f>
        <v>INGWAVUMA: JOSINI: REPAIRS AND MAINTENANCE TO TWO CLASSROOMS</v>
      </c>
      <c r="E2" s="2525"/>
      <c r="F2" s="2525"/>
      <c r="G2" s="2525"/>
      <c r="H2" s="2525"/>
      <c r="I2" s="2525"/>
      <c r="J2" s="2525"/>
      <c r="K2" s="2525"/>
      <c r="L2" s="2526"/>
      <c r="P2" s="282"/>
    </row>
    <row r="3" spans="1:16" ht="16.5" customHeight="1">
      <c r="A3" s="2527" t="s">
        <v>1043</v>
      </c>
      <c r="B3" s="2528"/>
      <c r="C3" s="2528"/>
      <c r="D3" s="2529" t="str">
        <f>+'Master Data'!F12</f>
        <v>ZNQ1222 W</v>
      </c>
      <c r="E3" s="2530"/>
      <c r="F3" s="2530"/>
      <c r="G3" s="2530"/>
      <c r="H3" s="2530"/>
      <c r="I3" s="2531"/>
      <c r="J3" s="2527" t="s">
        <v>3645</v>
      </c>
      <c r="K3" s="2532"/>
      <c r="L3" s="283" t="str">
        <f>+'Master Data'!WimsNo</f>
        <v>021077</v>
      </c>
      <c r="M3" s="284"/>
      <c r="N3" s="285"/>
    </row>
    <row r="4" spans="1:16" ht="3.75" customHeight="1">
      <c r="A4" s="286"/>
      <c r="B4" s="286"/>
      <c r="N4" s="285"/>
    </row>
    <row r="5" spans="1:16" ht="29.25" customHeight="1">
      <c r="A5" s="2533" t="s">
        <v>1044</v>
      </c>
      <c r="B5" s="2533"/>
      <c r="C5" s="2534"/>
      <c r="D5" s="2534"/>
      <c r="E5" s="2534"/>
      <c r="F5" s="2534"/>
      <c r="G5" s="2534"/>
      <c r="H5" s="2534"/>
      <c r="I5" s="2534"/>
      <c r="J5" s="2534"/>
      <c r="K5" s="2534"/>
      <c r="L5" s="2534"/>
      <c r="N5" s="285"/>
    </row>
    <row r="6" spans="1:16" ht="71.400000000000006" customHeight="1">
      <c r="A6" s="287" t="s">
        <v>291</v>
      </c>
      <c r="B6" s="287"/>
      <c r="C6" s="2535" t="s">
        <v>2803</v>
      </c>
      <c r="D6" s="2512"/>
      <c r="E6" s="2512"/>
      <c r="F6" s="2512"/>
      <c r="G6" s="2512"/>
      <c r="H6" s="2512"/>
      <c r="I6" s="2512"/>
      <c r="J6" s="2512"/>
      <c r="K6" s="2512"/>
      <c r="L6" s="2512"/>
    </row>
    <row r="7" spans="1:16" ht="51" customHeight="1">
      <c r="A7" s="287" t="s">
        <v>401</v>
      </c>
      <c r="B7" s="287"/>
      <c r="C7" s="2512" t="s">
        <v>1045</v>
      </c>
      <c r="D7" s="2512"/>
      <c r="E7" s="2512"/>
      <c r="F7" s="2512"/>
      <c r="G7" s="2512"/>
      <c r="H7" s="2512"/>
      <c r="I7" s="2512"/>
      <c r="J7" s="2512"/>
      <c r="K7" s="2512"/>
      <c r="L7" s="2512"/>
    </row>
    <row r="8" spans="1:16" ht="30.75" customHeight="1">
      <c r="A8" s="287" t="s">
        <v>305</v>
      </c>
      <c r="B8" s="287"/>
      <c r="C8" s="2512" t="s">
        <v>1046</v>
      </c>
      <c r="D8" s="2512"/>
      <c r="E8" s="2512"/>
      <c r="F8" s="2512"/>
      <c r="G8" s="2512"/>
      <c r="H8" s="2512"/>
      <c r="I8" s="2512"/>
      <c r="J8" s="2512"/>
      <c r="K8" s="2512"/>
      <c r="L8" s="2512"/>
    </row>
    <row r="9" spans="1:16" ht="32.25" customHeight="1">
      <c r="A9" s="287" t="s">
        <v>545</v>
      </c>
      <c r="B9" s="287"/>
      <c r="C9" s="2512" t="s">
        <v>1047</v>
      </c>
      <c r="D9" s="2512"/>
      <c r="E9" s="2512"/>
      <c r="F9" s="2512"/>
      <c r="G9" s="2512"/>
      <c r="H9" s="2512"/>
      <c r="I9" s="2512"/>
      <c r="J9" s="2512"/>
      <c r="K9" s="2512"/>
      <c r="L9" s="2512"/>
    </row>
    <row r="10" spans="1:16" ht="29.25" customHeight="1">
      <c r="A10" s="287"/>
      <c r="B10" s="287" t="s">
        <v>341</v>
      </c>
      <c r="C10" s="2512" t="s">
        <v>1048</v>
      </c>
      <c r="D10" s="2512"/>
      <c r="E10" s="2512"/>
      <c r="F10" s="2512"/>
      <c r="G10" s="2512"/>
      <c r="H10" s="2512"/>
      <c r="I10" s="2512"/>
      <c r="J10" s="2512"/>
      <c r="K10" s="2512"/>
      <c r="L10" s="2512"/>
    </row>
    <row r="11" spans="1:16" ht="15" customHeight="1">
      <c r="B11" s="287" t="s">
        <v>786</v>
      </c>
      <c r="C11" s="2492" t="s">
        <v>1049</v>
      </c>
      <c r="D11" s="2492"/>
      <c r="E11" s="2492"/>
      <c r="F11" s="2492"/>
      <c r="G11" s="2492"/>
      <c r="H11" s="2492"/>
      <c r="I11" s="2492"/>
      <c r="J11" s="2492"/>
      <c r="K11" s="2492"/>
      <c r="L11" s="2492"/>
    </row>
    <row r="12" spans="1:16" ht="42.75" customHeight="1">
      <c r="A12" s="289"/>
      <c r="B12" s="287" t="s">
        <v>787</v>
      </c>
      <c r="C12" s="2512" t="s">
        <v>1050</v>
      </c>
      <c r="D12" s="2512"/>
      <c r="E12" s="2512"/>
      <c r="F12" s="2512"/>
      <c r="G12" s="2512"/>
      <c r="H12" s="2512"/>
      <c r="I12" s="2512"/>
      <c r="J12" s="2512"/>
      <c r="K12" s="2512"/>
      <c r="L12" s="2512"/>
    </row>
    <row r="13" spans="1:16" ht="9.6" customHeight="1"/>
    <row r="14" spans="1:16" ht="15" customHeight="1">
      <c r="A14" s="2513" t="s">
        <v>1051</v>
      </c>
      <c r="B14" s="2513"/>
      <c r="C14" s="2513"/>
      <c r="D14" s="2514"/>
      <c r="E14" s="2514"/>
      <c r="F14" s="2514"/>
      <c r="G14" s="2514"/>
      <c r="H14" s="2514"/>
      <c r="I14" s="2514"/>
      <c r="J14" s="2514"/>
      <c r="K14" s="2514"/>
      <c r="L14" s="2514"/>
    </row>
    <row r="15" spans="1:16" ht="15" customHeight="1">
      <c r="A15" s="2515" t="s">
        <v>1052</v>
      </c>
      <c r="B15" s="2516"/>
      <c r="C15" s="2516"/>
      <c r="D15" s="2516"/>
      <c r="E15" s="2516"/>
      <c r="F15" s="2516"/>
      <c r="G15" s="2516"/>
      <c r="H15" s="2516"/>
      <c r="I15" s="2516"/>
      <c r="J15" s="2516"/>
      <c r="K15" s="2516"/>
      <c r="L15" s="2516"/>
    </row>
    <row r="16" spans="1:16" ht="139.94999999999999" customHeight="1">
      <c r="A16" s="2512" t="s">
        <v>1053</v>
      </c>
      <c r="B16" s="2512"/>
      <c r="C16" s="2512"/>
      <c r="D16" s="2512"/>
      <c r="E16" s="2512"/>
      <c r="F16" s="2512"/>
      <c r="G16" s="2512"/>
      <c r="H16" s="2512"/>
      <c r="I16" s="2512"/>
      <c r="J16" s="2512"/>
      <c r="K16" s="2512"/>
      <c r="L16" s="2512"/>
    </row>
    <row r="17" spans="1:12" ht="2.25" customHeight="1">
      <c r="A17" s="2492"/>
      <c r="B17" s="2492"/>
      <c r="C17" s="2492"/>
      <c r="D17" s="290"/>
      <c r="E17" s="290"/>
      <c r="F17" s="290"/>
      <c r="G17" s="290"/>
      <c r="H17" s="290"/>
      <c r="I17" s="290"/>
      <c r="J17" s="290"/>
      <c r="K17" s="290"/>
      <c r="L17" s="290"/>
    </row>
    <row r="18" spans="1:12" ht="4.5" customHeight="1">
      <c r="A18" s="274" t="s">
        <v>517</v>
      </c>
      <c r="B18" s="274"/>
      <c r="C18" s="274"/>
      <c r="D18" s="290"/>
      <c r="E18" s="290"/>
      <c r="F18" s="290"/>
      <c r="G18" s="290"/>
      <c r="H18" s="290"/>
      <c r="I18" s="290"/>
      <c r="J18" s="290"/>
      <c r="K18" s="290"/>
      <c r="L18" s="290"/>
    </row>
    <row r="19" spans="1:12" ht="20.25" customHeight="1">
      <c r="A19" s="272" t="s">
        <v>1054</v>
      </c>
    </row>
    <row r="20" spans="1:12" ht="44.25" customHeight="1"/>
    <row r="21" spans="1:12" ht="12.75" customHeight="1">
      <c r="A21" s="2509" t="s">
        <v>589</v>
      </c>
      <c r="B21" s="2509"/>
      <c r="C21" s="2509"/>
      <c r="D21" s="316"/>
      <c r="E21" s="316"/>
      <c r="J21" s="316" t="s">
        <v>590</v>
      </c>
      <c r="K21" s="316"/>
      <c r="L21" s="316"/>
    </row>
    <row r="22" spans="1:12" ht="13.5" customHeight="1"/>
    <row r="23" spans="1:12" ht="15.75" customHeight="1"/>
    <row r="24" spans="1:12">
      <c r="A24" s="2510"/>
      <c r="B24" s="2510"/>
      <c r="C24" s="2510"/>
      <c r="D24" s="2510"/>
      <c r="E24" s="2510"/>
      <c r="J24" s="2511"/>
      <c r="K24" s="2511"/>
      <c r="L24" s="2511"/>
    </row>
    <row r="25" spans="1:12">
      <c r="A25" s="316" t="s">
        <v>591</v>
      </c>
      <c r="B25" s="316"/>
      <c r="C25" s="316"/>
      <c r="D25" s="316"/>
      <c r="E25" s="316"/>
      <c r="F25" s="316"/>
      <c r="J25" s="316" t="s">
        <v>189</v>
      </c>
      <c r="K25" s="316"/>
      <c r="L25" s="316"/>
    </row>
    <row r="26" spans="1:12">
      <c r="A26" s="291"/>
      <c r="B26" s="291"/>
    </row>
    <row r="27" spans="1:12">
      <c r="A27" s="291"/>
      <c r="B27" s="291"/>
    </row>
  </sheetData>
  <sheetProtection formatRows="0"/>
  <mergeCells count="22">
    <mergeCell ref="C10:L10"/>
    <mergeCell ref="A1:L1"/>
    <mergeCell ref="A2:C2"/>
    <mergeCell ref="D2:L2"/>
    <mergeCell ref="A3:C3"/>
    <mergeCell ref="D3:I3"/>
    <mergeCell ref="J3:K3"/>
    <mergeCell ref="A5:L5"/>
    <mergeCell ref="C6:L6"/>
    <mergeCell ref="C7:L7"/>
    <mergeCell ref="C8:L8"/>
    <mergeCell ref="C9:L9"/>
    <mergeCell ref="A17:C17"/>
    <mergeCell ref="A21:C21"/>
    <mergeCell ref="A24:E24"/>
    <mergeCell ref="J24:L24"/>
    <mergeCell ref="C11:L11"/>
    <mergeCell ref="C12:L12"/>
    <mergeCell ref="A14:C14"/>
    <mergeCell ref="D14:L14"/>
    <mergeCell ref="A15:L15"/>
    <mergeCell ref="A16:L16"/>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Button 1">
              <controlPr defaultSize="0" print="0" autoFill="0" autoPict="0" macro="[0]!ToMainMenu">
                <anchor>
                  <from>
                    <xdr:col>13</xdr:col>
                    <xdr:colOff>0</xdr:colOff>
                    <xdr:row>0</xdr:row>
                    <xdr:rowOff>228600</xdr:rowOff>
                  </from>
                  <to>
                    <xdr:col>15</xdr:col>
                    <xdr:colOff>403860</xdr:colOff>
                    <xdr:row>1</xdr:row>
                    <xdr:rowOff>22860</xdr:rowOff>
                  </to>
                </anchor>
              </controlPr>
            </control>
          </mc:Choice>
        </mc:AlternateContent>
        <mc:AlternateContent xmlns:mc="http://schemas.openxmlformats.org/markup-compatibility/2006">
          <mc:Choice Requires="x14">
            <control shapeId="762882" r:id="rId5" name="Button 2">
              <controlPr defaultSize="0" print="0" autoFill="0" autoPict="0" macro="[0]!PrintCoverPGSec1">
                <anchor>
                  <from>
                    <xdr:col>13</xdr:col>
                    <xdr:colOff>0</xdr:colOff>
                    <xdr:row>1</xdr:row>
                    <xdr:rowOff>594360</xdr:rowOff>
                  </from>
                  <to>
                    <xdr:col>15</xdr:col>
                    <xdr:colOff>403860</xdr:colOff>
                    <xdr:row>2</xdr:row>
                    <xdr:rowOff>160020</xdr:rowOff>
                  </to>
                </anchor>
              </controlPr>
            </control>
          </mc:Choice>
        </mc:AlternateContent>
        <mc:AlternateContent xmlns:mc="http://schemas.openxmlformats.org/markup-compatibility/2006">
          <mc:Choice Requires="x14">
            <control shapeId="762883" r:id="rId6" name="Button 3">
              <controlPr defaultSize="0" print="0" autoFill="0" autoPict="0" macro="[0]!CoverPagVol1Preview">
                <anchor>
                  <from>
                    <xdr:col>13</xdr:col>
                    <xdr:colOff>0</xdr:colOff>
                    <xdr:row>1</xdr:row>
                    <xdr:rowOff>45720</xdr:rowOff>
                  </from>
                  <to>
                    <xdr:col>15</xdr:col>
                    <xdr:colOff>403860</xdr:colOff>
                    <xdr:row>1</xdr:row>
                    <xdr:rowOff>304800</xdr:rowOff>
                  </to>
                </anchor>
              </controlPr>
            </control>
          </mc:Choice>
        </mc:AlternateContent>
        <mc:AlternateContent xmlns:mc="http://schemas.openxmlformats.org/markup-compatibility/2006">
          <mc:Choice Requires="x14">
            <control shapeId="762884" r:id="rId7" name="Button 4">
              <controlPr defaultSize="0" print="0" autoFill="0" autoPict="0" macro="[0]!ToDataEntry">
                <anchor>
                  <from>
                    <xdr:col>13</xdr:col>
                    <xdr:colOff>0</xdr:colOff>
                    <xdr:row>3</xdr:row>
                    <xdr:rowOff>0</xdr:rowOff>
                  </from>
                  <to>
                    <xdr:col>15</xdr:col>
                    <xdr:colOff>403860</xdr:colOff>
                    <xdr:row>4</xdr:row>
                    <xdr:rowOff>220980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6"/>
    <pageSetUpPr fitToPage="1"/>
  </sheetPr>
  <dimension ref="A1:AF1020"/>
  <sheetViews>
    <sheetView showGridLines="0" tabSelected="1" zoomScaleNormal="100" zoomScaleSheetLayoutView="75" workbookViewId="0">
      <selection activeCell="E26" sqref="E26:F26"/>
    </sheetView>
  </sheetViews>
  <sheetFormatPr defaultRowHeight="13.2" outlineLevelRow="1" outlineLevelCol="1"/>
  <cols>
    <col min="1" max="2" width="7.6640625" customWidth="1"/>
    <col min="3" max="3" width="22.6640625" style="47" customWidth="1"/>
    <col min="4" max="4" width="22.88671875" style="47" customWidth="1"/>
    <col min="5" max="5" width="26.33203125" style="47" customWidth="1"/>
    <col min="6" max="7" width="22.88671875" style="47" customWidth="1"/>
    <col min="8" max="8" width="22.109375" style="29" customWidth="1"/>
    <col min="9" max="9" width="19.44140625" style="1399" bestFit="1" customWidth="1"/>
    <col min="10" max="10" width="16.44140625" customWidth="1"/>
    <col min="11" max="11" width="28.33203125" customWidth="1"/>
    <col min="12" max="12" width="24.33203125" hidden="1" customWidth="1" outlineLevel="1"/>
    <col min="13" max="13" width="19.88671875" hidden="1" customWidth="1" outlineLevel="1"/>
    <col min="14" max="14" width="17.6640625" hidden="1" customWidth="1" outlineLevel="1"/>
    <col min="15" max="15" width="2.109375" hidden="1" customWidth="1" outlineLevel="1"/>
    <col min="16" max="16" width="13.33203125" hidden="1" customWidth="1" outlineLevel="1"/>
    <col min="17" max="31" width="8.88671875" hidden="1" customWidth="1" outlineLevel="1"/>
    <col min="32" max="32" width="8.88671875" collapsed="1"/>
  </cols>
  <sheetData>
    <row r="1" spans="1:15" ht="30.75" customHeight="1">
      <c r="A1" s="333"/>
      <c r="B1" s="333"/>
      <c r="C1" s="1857" t="s">
        <v>451</v>
      </c>
      <c r="D1" s="1857"/>
      <c r="E1" s="1857"/>
      <c r="F1" s="1857"/>
      <c r="G1" s="1857"/>
      <c r="H1" s="1857"/>
      <c r="I1" s="480"/>
      <c r="J1" s="348"/>
      <c r="K1" s="348"/>
      <c r="L1" s="123"/>
    </row>
    <row r="2" spans="1:15" ht="14.25" customHeight="1">
      <c r="A2" s="333"/>
      <c r="B2" s="333"/>
      <c r="C2" s="350"/>
      <c r="D2" s="350"/>
      <c r="E2" s="350"/>
      <c r="F2" s="350"/>
      <c r="G2" s="350"/>
      <c r="H2" s="350"/>
      <c r="I2" s="480"/>
      <c r="J2" s="348"/>
      <c r="K2" s="348"/>
      <c r="L2" s="123"/>
    </row>
    <row r="3" spans="1:15" ht="33">
      <c r="A3" s="333"/>
      <c r="B3" s="333"/>
      <c r="C3" s="1865" t="s">
        <v>1127</v>
      </c>
      <c r="D3" s="1865"/>
      <c r="E3" s="1865"/>
      <c r="F3" s="1865"/>
      <c r="G3" s="1865"/>
      <c r="H3" s="1865"/>
      <c r="I3" s="480"/>
      <c r="J3" s="348"/>
      <c r="K3" s="348"/>
      <c r="L3" s="123"/>
    </row>
    <row r="4" spans="1:15" ht="24.75" customHeight="1">
      <c r="A4" s="333"/>
      <c r="B4" s="333"/>
      <c r="C4" s="1864" t="s">
        <v>4278</v>
      </c>
      <c r="D4" s="1864"/>
      <c r="E4" s="1864"/>
      <c r="F4" s="1864"/>
      <c r="G4" s="1864"/>
      <c r="H4" s="1864"/>
      <c r="I4" s="480"/>
      <c r="J4" s="348"/>
      <c r="K4" s="348"/>
      <c r="L4" s="123"/>
    </row>
    <row r="5" spans="1:15" ht="21">
      <c r="A5" s="333"/>
      <c r="B5" s="333"/>
      <c r="C5" s="1864" t="s">
        <v>458</v>
      </c>
      <c r="D5" s="1864"/>
      <c r="E5" s="1864"/>
      <c r="F5" s="1864"/>
      <c r="G5" s="1864"/>
      <c r="H5" s="1864"/>
      <c r="I5" s="480"/>
      <c r="J5" s="348"/>
      <c r="K5" s="348"/>
      <c r="L5" s="123"/>
    </row>
    <row r="6" spans="1:15">
      <c r="A6" s="333"/>
      <c r="B6" s="333"/>
      <c r="C6" s="438"/>
      <c r="D6" s="438"/>
      <c r="E6" s="438"/>
      <c r="F6" s="438"/>
      <c r="G6"/>
      <c r="H6" s="439"/>
      <c r="I6" s="480"/>
      <c r="J6" s="348"/>
      <c r="K6" s="348"/>
      <c r="L6" s="123"/>
    </row>
    <row r="7" spans="1:15">
      <c r="A7" s="333"/>
      <c r="B7" s="333"/>
      <c r="C7" s="348"/>
      <c r="D7" s="348"/>
      <c r="E7" s="348"/>
      <c r="F7" s="348"/>
      <c r="G7" s="348"/>
      <c r="H7" s="348"/>
      <c r="I7" s="480"/>
      <c r="J7" s="348"/>
      <c r="K7" s="348"/>
      <c r="L7" s="123"/>
    </row>
    <row r="8" spans="1:15" ht="30.75" customHeight="1">
      <c r="A8" s="346"/>
      <c r="B8" s="346"/>
      <c r="C8" s="1858" t="s">
        <v>1129</v>
      </c>
      <c r="D8" s="1858"/>
      <c r="E8" s="1858"/>
      <c r="F8" s="1858"/>
      <c r="G8" s="1858"/>
      <c r="H8" s="1859"/>
      <c r="I8" s="480"/>
      <c r="J8" s="348"/>
      <c r="K8" s="348"/>
      <c r="L8" s="123"/>
    </row>
    <row r="9" spans="1:15" ht="18.75" customHeight="1">
      <c r="A9" s="333"/>
      <c r="B9" s="333"/>
      <c r="C9" s="353"/>
      <c r="D9" s="353"/>
      <c r="E9" s="353"/>
      <c r="F9" s="353"/>
      <c r="G9" s="353"/>
      <c r="H9" s="354"/>
      <c r="I9" s="480"/>
      <c r="J9" s="348"/>
      <c r="K9" s="348"/>
      <c r="L9" s="123"/>
    </row>
    <row r="10" spans="1:15" ht="23.25" customHeight="1" thickBot="1">
      <c r="A10" s="333"/>
      <c r="B10" s="333"/>
      <c r="C10" s="351" t="s">
        <v>1128</v>
      </c>
      <c r="D10" s="351"/>
      <c r="E10" s="351"/>
      <c r="F10" s="351"/>
      <c r="G10" s="351"/>
      <c r="H10" s="352"/>
      <c r="I10" s="480"/>
      <c r="J10" s="348"/>
      <c r="K10" s="348"/>
      <c r="L10" s="123"/>
    </row>
    <row r="11" spans="1:15" ht="13.8" thickBot="1">
      <c r="A11" s="333"/>
      <c r="B11" s="333"/>
      <c r="C11" s="353"/>
      <c r="D11" s="353"/>
      <c r="E11" s="353"/>
      <c r="F11" s="353"/>
      <c r="G11" s="353"/>
      <c r="H11" s="354"/>
      <c r="I11" s="480"/>
      <c r="J11" s="348"/>
      <c r="K11" s="348"/>
      <c r="L11" s="317" t="s">
        <v>1105</v>
      </c>
      <c r="M11" s="318" t="s">
        <v>1106</v>
      </c>
      <c r="N11" s="319" t="s">
        <v>1107</v>
      </c>
    </row>
    <row r="12" spans="1:15" ht="26.25" customHeight="1">
      <c r="A12" s="333"/>
      <c r="B12" s="333"/>
      <c r="C12" s="44" t="s">
        <v>1119</v>
      </c>
      <c r="D12" s="851" t="s">
        <v>244</v>
      </c>
      <c r="E12" s="814" t="s">
        <v>1019</v>
      </c>
      <c r="F12" s="1146" t="s">
        <v>602</v>
      </c>
      <c r="G12" s="1147" t="s">
        <v>463</v>
      </c>
      <c r="H12" s="853" t="s">
        <v>542</v>
      </c>
      <c r="I12" s="480"/>
      <c r="J12" s="348"/>
      <c r="K12" s="348"/>
      <c r="L12" s="320">
        <v>2</v>
      </c>
      <c r="M12" s="321">
        <v>650000</v>
      </c>
      <c r="N12" s="322">
        <f t="shared" ref="N12:N18" si="0">+M12*120%</f>
        <v>780000</v>
      </c>
      <c r="O12" s="323">
        <v>780001</v>
      </c>
    </row>
    <row r="13" spans="1:15" ht="21" customHeight="1">
      <c r="A13" s="333"/>
      <c r="B13" s="333"/>
      <c r="C13" s="815" t="s">
        <v>3643</v>
      </c>
      <c r="D13" s="852" t="s">
        <v>544</v>
      </c>
      <c r="E13" s="199" t="s">
        <v>461</v>
      </c>
      <c r="F13" s="1142" t="s">
        <v>2852</v>
      </c>
      <c r="G13" s="199" t="s">
        <v>462</v>
      </c>
      <c r="H13" s="1148">
        <v>0.45833333333333331</v>
      </c>
      <c r="I13" s="480"/>
      <c r="J13" s="333"/>
      <c r="K13" s="333"/>
      <c r="L13" s="320">
        <v>3</v>
      </c>
      <c r="M13" s="321">
        <v>2000000</v>
      </c>
      <c r="N13" s="322">
        <f t="shared" si="0"/>
        <v>2400000</v>
      </c>
      <c r="O13" s="323">
        <v>2400001</v>
      </c>
    </row>
    <row r="14" spans="1:15" ht="46.5" customHeight="1">
      <c r="A14" s="333"/>
      <c r="B14" s="333"/>
      <c r="C14" s="1643" t="s">
        <v>3822</v>
      </c>
      <c r="D14" s="1143">
        <v>84</v>
      </c>
      <c r="E14" s="1144" t="s">
        <v>4137</v>
      </c>
      <c r="F14" s="1145">
        <v>500001</v>
      </c>
      <c r="G14" s="199" t="s">
        <v>1383</v>
      </c>
      <c r="H14" s="857">
        <f>IF(F14&lt;=500000,1,2)</f>
        <v>2</v>
      </c>
      <c r="I14" s="1672" t="s">
        <v>4138</v>
      </c>
      <c r="J14" s="1673" t="s">
        <v>4139</v>
      </c>
      <c r="K14" s="333"/>
      <c r="L14" s="320"/>
      <c r="M14" s="321"/>
      <c r="N14" s="322"/>
      <c r="O14" s="323"/>
    </row>
    <row r="15" spans="1:15" ht="20.25" customHeight="1" thickBot="1">
      <c r="A15" s="333"/>
      <c r="B15" s="333"/>
      <c r="C15" s="1149" t="s">
        <v>1957</v>
      </c>
      <c r="D15" s="1150" t="s">
        <v>1958</v>
      </c>
      <c r="E15" s="1151" t="s">
        <v>1956</v>
      </c>
      <c r="F15" s="1150"/>
      <c r="G15" s="1151" t="s">
        <v>1954</v>
      </c>
      <c r="H15" s="1152" t="s">
        <v>1955</v>
      </c>
      <c r="I15" s="1674" t="s">
        <v>4141</v>
      </c>
      <c r="J15" s="1673" t="s">
        <v>4140</v>
      </c>
      <c r="K15" s="333"/>
      <c r="L15" s="320">
        <v>4</v>
      </c>
      <c r="M15" s="321">
        <v>4000000</v>
      </c>
      <c r="N15" s="322">
        <f t="shared" si="0"/>
        <v>4800000</v>
      </c>
      <c r="O15" s="323">
        <v>4800001</v>
      </c>
    </row>
    <row r="16" spans="1:15" ht="20.25" customHeight="1" thickBot="1">
      <c r="A16" s="333"/>
      <c r="B16" s="333"/>
      <c r="C16" s="44" t="s">
        <v>529</v>
      </c>
      <c r="D16" s="1887" t="s">
        <v>742</v>
      </c>
      <c r="E16" s="1888"/>
      <c r="F16" s="1889"/>
      <c r="G16" s="357"/>
      <c r="H16" s="358"/>
      <c r="I16" s="480"/>
      <c r="J16" s="333"/>
      <c r="K16" s="333"/>
      <c r="L16" s="320"/>
      <c r="M16" s="321"/>
      <c r="N16" s="322"/>
      <c r="O16" s="323"/>
    </row>
    <row r="17" spans="1:15" ht="20.25" customHeight="1" thickBot="1">
      <c r="A17" s="333"/>
      <c r="B17" s="333"/>
      <c r="C17" s="357"/>
      <c r="D17" s="357"/>
      <c r="E17" s="357"/>
      <c r="F17" s="357"/>
      <c r="G17" s="357"/>
      <c r="H17" s="358"/>
      <c r="I17" s="480"/>
      <c r="J17" s="479"/>
      <c r="K17" s="333"/>
      <c r="L17" s="320"/>
      <c r="M17" s="321"/>
      <c r="N17" s="322"/>
      <c r="O17" s="323"/>
    </row>
    <row r="18" spans="1:15" ht="57.75" customHeight="1" thickBot="1">
      <c r="A18" s="333"/>
      <c r="B18" s="333"/>
      <c r="C18" s="359" t="s">
        <v>459</v>
      </c>
      <c r="D18" s="1866" t="s">
        <v>677</v>
      </c>
      <c r="E18" s="1866"/>
      <c r="F18" s="1866"/>
      <c r="G18" s="1866"/>
      <c r="H18" s="1867"/>
      <c r="I18" s="480"/>
      <c r="J18" s="333"/>
      <c r="K18" s="333"/>
      <c r="L18" s="320">
        <v>5</v>
      </c>
      <c r="M18" s="321">
        <v>6500000</v>
      </c>
      <c r="N18" s="322">
        <f t="shared" si="0"/>
        <v>7800000</v>
      </c>
      <c r="O18" s="323">
        <v>7800001</v>
      </c>
    </row>
    <row r="19" spans="1:15" ht="14.25" customHeight="1">
      <c r="A19" s="333"/>
      <c r="B19" s="333"/>
      <c r="C19" s="357"/>
      <c r="D19" s="357"/>
      <c r="E19" s="357"/>
      <c r="F19" s="357"/>
      <c r="G19" s="357"/>
      <c r="H19" s="358"/>
      <c r="I19" s="480"/>
      <c r="J19" s="333"/>
      <c r="K19" s="333"/>
      <c r="L19" s="320"/>
      <c r="M19" s="321"/>
      <c r="N19" s="322"/>
      <c r="O19" s="323"/>
    </row>
    <row r="20" spans="1:15" ht="14.25" customHeight="1" thickBot="1">
      <c r="A20" s="333"/>
      <c r="B20" s="333"/>
      <c r="C20" s="357"/>
      <c r="D20" s="357"/>
      <c r="E20" s="357"/>
      <c r="F20" s="357"/>
      <c r="G20" s="357"/>
      <c r="H20" s="358"/>
      <c r="I20" s="480"/>
      <c r="J20" s="333"/>
      <c r="K20" s="333"/>
      <c r="L20" s="324">
        <v>8</v>
      </c>
      <c r="M20" s="325">
        <v>130000000</v>
      </c>
      <c r="N20" s="322">
        <f>+M20*120%</f>
        <v>156000000</v>
      </c>
      <c r="O20" s="326">
        <v>156000001</v>
      </c>
    </row>
    <row r="21" spans="1:15" ht="27" customHeight="1" thickBot="1">
      <c r="A21" s="333"/>
      <c r="B21" s="333"/>
      <c r="C21" s="46" t="s">
        <v>72</v>
      </c>
      <c r="D21" s="816">
        <v>80</v>
      </c>
      <c r="E21" s="817" t="s">
        <v>1227</v>
      </c>
      <c r="F21" s="854">
        <v>1</v>
      </c>
      <c r="G21" s="818" t="str">
        <f>+IF(F21=1,"Nil",'Tender Fee'!B5)</f>
        <v>Nil</v>
      </c>
      <c r="H21" s="333"/>
      <c r="K21" s="333"/>
      <c r="L21" s="329">
        <v>9</v>
      </c>
      <c r="M21" s="327" t="s">
        <v>1108</v>
      </c>
      <c r="N21" s="328" t="s">
        <v>1108</v>
      </c>
      <c r="O21" s="67"/>
    </row>
    <row r="22" spans="1:15" ht="27" customHeight="1" thickBot="1">
      <c r="A22" s="333"/>
      <c r="B22" s="333"/>
      <c r="C22" s="45" t="s">
        <v>460</v>
      </c>
      <c r="D22" s="819" t="str">
        <f ca="1">CONCATENATE(H14,ClassDropdown!E3)</f>
        <v>2GB</v>
      </c>
      <c r="E22" s="1868" t="s">
        <v>1109</v>
      </c>
      <c r="F22" s="1869"/>
      <c r="G22" s="820" t="str">
        <f ca="1">+ClassDropdown!E3</f>
        <v>GB</v>
      </c>
      <c r="H22" s="358" t="s">
        <v>1010</v>
      </c>
      <c r="K22" s="333"/>
      <c r="L22" s="123"/>
    </row>
    <row r="23" spans="1:15" ht="22.95" customHeight="1">
      <c r="A23" s="333"/>
      <c r="B23" s="333"/>
      <c r="C23" s="333"/>
      <c r="D23" s="333"/>
      <c r="E23" s="333"/>
      <c r="F23" s="333"/>
      <c r="G23" s="333"/>
      <c r="H23" s="333"/>
      <c r="I23" s="1400"/>
      <c r="J23" s="333"/>
      <c r="K23" s="333"/>
      <c r="L23" s="123"/>
    </row>
    <row r="24" spans="1:15" ht="22.95" customHeight="1" outlineLevel="1">
      <c r="A24" s="333"/>
      <c r="B24" s="333"/>
      <c r="C24" s="504" t="s">
        <v>1228</v>
      </c>
      <c r="D24" s="505" t="s">
        <v>71</v>
      </c>
      <c r="E24" s="1870" t="s">
        <v>1134</v>
      </c>
      <c r="F24" s="1871"/>
      <c r="G24" s="333"/>
      <c r="H24" s="333"/>
      <c r="I24" s="1400"/>
      <c r="J24" s="333"/>
      <c r="K24" s="333"/>
      <c r="L24" s="123"/>
    </row>
    <row r="25" spans="1:15" ht="22.95" customHeight="1" outlineLevel="1">
      <c r="A25" s="333"/>
      <c r="B25" s="333"/>
      <c r="C25" s="506"/>
      <c r="D25" s="505" t="s">
        <v>1229</v>
      </c>
      <c r="E25" s="1870" t="s">
        <v>1136</v>
      </c>
      <c r="F25" s="1871"/>
      <c r="G25" s="333"/>
      <c r="H25" s="333"/>
      <c r="I25" s="1400"/>
      <c r="J25" s="333"/>
      <c r="K25" s="333"/>
      <c r="L25" s="123"/>
    </row>
    <row r="26" spans="1:15" ht="22.95" customHeight="1" outlineLevel="1">
      <c r="A26" s="333"/>
      <c r="B26" s="333"/>
      <c r="C26" s="506"/>
      <c r="D26" s="505" t="s">
        <v>1230</v>
      </c>
      <c r="E26" s="1872" t="s">
        <v>4325</v>
      </c>
      <c r="F26" s="1873"/>
      <c r="G26" s="333"/>
      <c r="H26" s="333"/>
      <c r="I26" s="1400"/>
      <c r="J26" s="333"/>
      <c r="K26" s="333"/>
      <c r="L26" s="123"/>
    </row>
    <row r="27" spans="1:15" ht="22.95" customHeight="1" outlineLevel="1">
      <c r="A27" s="333"/>
      <c r="B27" s="333"/>
      <c r="C27" s="506"/>
      <c r="D27" s="505" t="s">
        <v>1231</v>
      </c>
      <c r="E27" s="1870" t="s">
        <v>4150</v>
      </c>
      <c r="F27" s="1871"/>
      <c r="G27" s="333"/>
      <c r="H27" s="333"/>
      <c r="I27" s="1400"/>
      <c r="J27" s="333"/>
      <c r="K27" s="333"/>
      <c r="L27" s="123"/>
    </row>
    <row r="28" spans="1:15" ht="22.95" customHeight="1" outlineLevel="1">
      <c r="A28" s="333"/>
      <c r="B28" s="333"/>
      <c r="C28" s="506"/>
      <c r="D28" s="505" t="s">
        <v>1232</v>
      </c>
      <c r="E28" s="1872" t="s">
        <v>4326</v>
      </c>
      <c r="F28" s="1873"/>
      <c r="G28" s="333"/>
      <c r="H28" s="333"/>
      <c r="I28" s="1400"/>
      <c r="J28" s="333"/>
      <c r="K28" s="333"/>
      <c r="L28" s="123"/>
    </row>
    <row r="29" spans="1:15" ht="22.95" customHeight="1" outlineLevel="1">
      <c r="A29" s="333"/>
      <c r="B29" s="333"/>
      <c r="C29" s="504" t="s">
        <v>1233</v>
      </c>
      <c r="D29" s="507" t="b">
        <f>IF(E41=1,Datafordrops!C142,IF(E41=2,Datafordrops!C143,IF(E41=3,Datafordrops!C144,IF(E41=4,Datafordrops!C145,IF(E41=5,Datafordrops!C146)))))</f>
        <v>0</v>
      </c>
      <c r="E29" s="508"/>
      <c r="F29" s="508"/>
      <c r="G29" s="333"/>
      <c r="H29" s="333"/>
      <c r="I29" s="1400"/>
      <c r="J29" s="333"/>
      <c r="K29" s="333"/>
      <c r="L29" s="123"/>
    </row>
    <row r="30" spans="1:15" ht="22.95" customHeight="1" outlineLevel="1">
      <c r="A30" s="333"/>
      <c r="B30" s="333"/>
      <c r="C30" s="333"/>
      <c r="D30" s="333"/>
      <c r="E30" s="333"/>
      <c r="F30" s="333"/>
      <c r="G30" s="333"/>
      <c r="H30" s="333"/>
      <c r="I30" s="1400"/>
      <c r="J30" s="333"/>
      <c r="K30" s="333"/>
      <c r="L30" s="123"/>
    </row>
    <row r="31" spans="1:15" ht="22.95" customHeight="1" outlineLevel="1">
      <c r="A31" s="333"/>
      <c r="B31" s="333"/>
      <c r="C31" s="333"/>
      <c r="D31" s="333"/>
      <c r="E31" s="333"/>
      <c r="F31" s="333"/>
      <c r="G31" s="333"/>
      <c r="H31" s="333"/>
      <c r="I31" s="1400"/>
      <c r="J31" s="333"/>
      <c r="K31" s="333"/>
      <c r="L31" s="123"/>
    </row>
    <row r="32" spans="1:15" ht="22.95" customHeight="1">
      <c r="A32" s="333"/>
      <c r="B32" s="333"/>
      <c r="C32" s="333"/>
      <c r="D32" s="333"/>
      <c r="E32" s="333"/>
      <c r="F32" s="333"/>
      <c r="G32" s="333"/>
      <c r="H32" s="333"/>
      <c r="I32" s="1400"/>
      <c r="J32" s="333"/>
      <c r="K32" s="333"/>
      <c r="L32" s="123"/>
    </row>
    <row r="33" spans="1:31" ht="22.95" customHeight="1">
      <c r="A33" s="333"/>
      <c r="B33" s="333"/>
      <c r="C33" s="1875" t="s">
        <v>4153</v>
      </c>
      <c r="D33" s="1876"/>
      <c r="E33" s="1318">
        <f>100-D21</f>
        <v>20</v>
      </c>
      <c r="F33" s="1319" t="s">
        <v>2799</v>
      </c>
      <c r="G33" s="333"/>
      <c r="H33" s="333"/>
      <c r="I33" s="1400"/>
      <c r="J33" s="333"/>
      <c r="K33" s="333"/>
      <c r="L33" s="123"/>
    </row>
    <row r="34" spans="1:31" ht="22.95" customHeight="1">
      <c r="A34" s="333"/>
      <c r="B34" s="333"/>
      <c r="C34" s="1883" t="s">
        <v>2800</v>
      </c>
      <c r="D34" s="1884"/>
      <c r="E34" s="1318">
        <f>+D21</f>
        <v>80</v>
      </c>
      <c r="F34" s="1320"/>
      <c r="G34" s="333"/>
      <c r="H34" s="333"/>
      <c r="I34" s="1400"/>
      <c r="J34" s="333"/>
      <c r="K34" s="333"/>
      <c r="L34" s="123"/>
    </row>
    <row r="35" spans="1:31" ht="22.95" customHeight="1" thickBot="1">
      <c r="A35" s="333"/>
      <c r="B35" s="333"/>
      <c r="C35" s="1885" t="s">
        <v>4320</v>
      </c>
      <c r="D35" s="1886"/>
      <c r="E35" s="1321">
        <v>50</v>
      </c>
      <c r="F35" s="1320"/>
      <c r="G35" s="333"/>
      <c r="H35" s="333"/>
      <c r="I35" s="1400"/>
      <c r="J35" s="333"/>
      <c r="K35" s="333"/>
      <c r="L35" s="123"/>
    </row>
    <row r="36" spans="1:31" ht="18" customHeight="1" thickTop="1">
      <c r="A36" s="333"/>
      <c r="B36" s="333"/>
      <c r="C36" s="392"/>
      <c r="D36" s="392"/>
      <c r="E36" s="392"/>
      <c r="F36" s="392"/>
      <c r="G36" s="392"/>
      <c r="H36" s="383"/>
      <c r="I36" s="480"/>
      <c r="J36" s="348"/>
      <c r="K36" s="348"/>
      <c r="L36" s="123"/>
      <c r="P36" s="1893" t="s">
        <v>1234</v>
      </c>
      <c r="Q36" s="1893"/>
      <c r="R36" s="1893"/>
      <c r="S36" s="1893"/>
      <c r="T36" s="1893"/>
      <c r="U36" s="1893"/>
      <c r="V36" s="1893"/>
      <c r="W36" s="1893"/>
      <c r="X36" s="1893"/>
      <c r="Y36" s="1893"/>
      <c r="Z36" s="1893"/>
      <c r="AA36" s="1893"/>
      <c r="AB36" s="1893"/>
      <c r="AC36" s="1893"/>
      <c r="AD36" s="1893"/>
      <c r="AE36" s="1893"/>
    </row>
    <row r="37" spans="1:31" ht="12" customHeight="1" thickBot="1">
      <c r="A37" s="333"/>
      <c r="B37" s="333"/>
      <c r="C37" s="361"/>
      <c r="D37" s="361"/>
      <c r="E37" s="361"/>
      <c r="F37" s="361"/>
      <c r="G37" s="361"/>
      <c r="H37" s="393"/>
      <c r="I37" s="480"/>
      <c r="J37" s="348"/>
      <c r="K37" s="348"/>
      <c r="L37" s="123"/>
      <c r="P37" s="1893" t="s">
        <v>1235</v>
      </c>
      <c r="Q37" s="1893"/>
      <c r="R37" s="1893"/>
      <c r="S37" s="1893"/>
      <c r="T37" s="1893"/>
      <c r="U37" s="1893"/>
      <c r="V37" s="1893"/>
      <c r="W37" s="1893"/>
      <c r="X37" s="1893"/>
      <c r="Y37" s="1893"/>
      <c r="Z37" s="1893"/>
      <c r="AA37" s="1893"/>
      <c r="AB37" s="1893"/>
      <c r="AC37" s="1893"/>
      <c r="AD37" s="1893"/>
      <c r="AE37" s="1893"/>
    </row>
    <row r="38" spans="1:31" ht="18.75" customHeight="1">
      <c r="A38" s="333"/>
      <c r="B38" s="333"/>
      <c r="C38" s="1879" t="s">
        <v>612</v>
      </c>
      <c r="D38" s="1880"/>
      <c r="E38" s="1874">
        <v>1</v>
      </c>
      <c r="F38" s="1874"/>
      <c r="G38" s="1874"/>
      <c r="H38" s="358"/>
      <c r="I38" s="480"/>
      <c r="J38" s="348"/>
      <c r="K38" s="348"/>
      <c r="L38" s="123"/>
      <c r="P38" s="1893" t="s">
        <v>1236</v>
      </c>
      <c r="Q38" s="1893"/>
      <c r="R38" s="1893"/>
      <c r="S38" s="1893"/>
      <c r="T38" s="1893"/>
      <c r="U38" s="1893"/>
      <c r="V38" s="1893"/>
      <c r="W38" s="1893"/>
      <c r="X38" s="1893"/>
      <c r="Y38" s="1893"/>
      <c r="Z38" s="1893"/>
      <c r="AA38" s="1893"/>
      <c r="AB38" s="1893"/>
      <c r="AC38" s="1893"/>
      <c r="AD38" s="1893"/>
      <c r="AE38" s="1893"/>
    </row>
    <row r="39" spans="1:31" ht="18" customHeight="1">
      <c r="A39" s="333"/>
      <c r="B39" s="333"/>
      <c r="C39" s="1881" t="s">
        <v>1011</v>
      </c>
      <c r="D39" s="1882"/>
      <c r="E39" s="1874">
        <v>2</v>
      </c>
      <c r="F39" s="1874"/>
      <c r="G39" s="1874"/>
      <c r="H39" s="358"/>
      <c r="I39" s="480"/>
      <c r="J39" s="348"/>
      <c r="K39" s="348"/>
      <c r="L39" s="123"/>
      <c r="P39" s="1892" t="s">
        <v>1237</v>
      </c>
      <c r="Q39" s="1893"/>
      <c r="R39" s="1893"/>
      <c r="S39" s="1893"/>
      <c r="T39" s="1893"/>
      <c r="U39" s="1893"/>
      <c r="V39" s="1893"/>
      <c r="W39" s="1893"/>
      <c r="X39" s="1893"/>
      <c r="Y39" s="1893"/>
      <c r="Z39" s="1893"/>
      <c r="AA39" s="1893"/>
      <c r="AB39" s="1893"/>
      <c r="AC39" s="1893"/>
      <c r="AD39" s="1893"/>
      <c r="AE39" s="1893"/>
    </row>
    <row r="40" spans="1:31" ht="18" customHeight="1">
      <c r="A40" s="333"/>
      <c r="B40" s="333"/>
      <c r="C40" s="1881" t="s">
        <v>1012</v>
      </c>
      <c r="D40" s="1882"/>
      <c r="E40" s="1911">
        <v>1</v>
      </c>
      <c r="F40" s="1912"/>
      <c r="G40" s="446"/>
      <c r="H40" s="358"/>
      <c r="I40" s="480"/>
      <c r="J40" s="348"/>
      <c r="K40" s="348"/>
      <c r="L40" s="123"/>
      <c r="P40" s="1893" t="s">
        <v>1238</v>
      </c>
      <c r="Q40" s="1893"/>
      <c r="R40" s="1893"/>
      <c r="S40" s="1893"/>
      <c r="T40" s="1893"/>
      <c r="U40" s="1893"/>
      <c r="V40" s="1893"/>
      <c r="W40" s="1893"/>
      <c r="X40" s="1893"/>
      <c r="Y40" s="1893"/>
      <c r="Z40" s="1893"/>
      <c r="AA40" s="1893"/>
      <c r="AB40" s="1893"/>
      <c r="AC40" s="1893"/>
      <c r="AD40" s="1893"/>
      <c r="AE40" s="1893"/>
    </row>
    <row r="41" spans="1:31" ht="18" customHeight="1">
      <c r="A41" s="333"/>
      <c r="B41" s="333"/>
      <c r="C41" s="1909" t="s">
        <v>1250</v>
      </c>
      <c r="D41" s="1910"/>
      <c r="E41" s="1271">
        <v>18</v>
      </c>
      <c r="F41" s="1272"/>
      <c r="G41" s="353" t="s">
        <v>2812</v>
      </c>
      <c r="H41" s="358"/>
      <c r="I41" s="480"/>
      <c r="J41" s="333"/>
      <c r="K41" s="348"/>
      <c r="L41" s="123"/>
    </row>
    <row r="42" spans="1:31" ht="18" customHeight="1" thickBot="1">
      <c r="A42" s="333"/>
      <c r="B42" s="333"/>
      <c r="C42" s="821" t="s">
        <v>1249</v>
      </c>
      <c r="D42" s="822"/>
      <c r="E42" s="855" t="s">
        <v>1251</v>
      </c>
      <c r="F42" s="856" t="s">
        <v>1252</v>
      </c>
      <c r="G42" s="480"/>
      <c r="H42" s="358"/>
      <c r="I42" s="480"/>
      <c r="J42" s="333"/>
      <c r="K42" s="348"/>
      <c r="L42" s="123"/>
    </row>
    <row r="43" spans="1:31" ht="51" customHeight="1">
      <c r="A43" s="333"/>
      <c r="B43" s="333"/>
      <c r="C43" s="1877" t="s">
        <v>1013</v>
      </c>
      <c r="D43" s="1878"/>
      <c r="E43" s="1906" t="str">
        <f>IF(E41=1,Datafordrops!G152,IF(E41=2,+Datafordrops!G153,IF(E41=3,+Datafordrops!G154,IF(E41=4,+Datafordrops!G155,IF(E41=5,+Datafordrops!G156,IF(E41=6,+Datafordrops!G157,IF(E41=7,+Datafordrops!G158,IF(E41=8,+Datafordrops!G159,IF(E41=9,+Datafordrops!G160,IF(E41=10,+Datafordrops!G161,IF(E41=11,+Datafordrops!G162,IF(E41=12,+Datafordrops!G163,IF(E41=13,+Datafordrops!G164,IF(E41=14,+Datafordrops!G165,IF(E41=15,+Datafordrops!G166,IF(E41=16,+Datafordrops!G167,IF(E41=17,+Datafordrops!G168,IF(E41=18,+Datafordrops!G169,IF(E41=19,+Datafordrops!G170,IF(E41=20,+Datafordrops!G171,IF(E41=21,+Datafordrops!G172," ")))))))))))))))))))))</f>
        <v>KZN Department of Public Works Cnr Shepstone &amp; Hyde Roads, Ladysmith at the time indicated on T1.1 Bid Notice and Invitation to Quote</v>
      </c>
      <c r="F43" s="1907"/>
      <c r="G43" s="1908"/>
      <c r="H43" s="358"/>
      <c r="I43" s="480"/>
      <c r="J43" s="447"/>
      <c r="K43" s="348"/>
      <c r="L43" s="123"/>
    </row>
    <row r="44" spans="1:31" ht="15" customHeight="1">
      <c r="A44" s="333"/>
      <c r="B44" s="333"/>
      <c r="C44" s="1894" t="s">
        <v>1014</v>
      </c>
      <c r="D44" s="1895"/>
      <c r="E44" s="857">
        <v>2</v>
      </c>
      <c r="F44" s="367"/>
      <c r="G44" s="367"/>
      <c r="H44" s="358"/>
      <c r="I44" s="1400"/>
      <c r="J44" s="333"/>
      <c r="K44" s="333"/>
    </row>
    <row r="45" spans="1:31" ht="15" customHeight="1" outlineLevel="1">
      <c r="A45" s="333"/>
      <c r="B45" s="333"/>
      <c r="C45" s="1896" t="s">
        <v>621</v>
      </c>
      <c r="D45" s="1897"/>
      <c r="E45" s="858" t="s">
        <v>166</v>
      </c>
      <c r="F45" s="481"/>
      <c r="G45" s="481"/>
      <c r="H45" s="358"/>
      <c r="I45" s="1400"/>
      <c r="J45" s="333"/>
      <c r="K45" s="333"/>
    </row>
    <row r="46" spans="1:31" ht="15" customHeight="1" outlineLevel="1">
      <c r="A46" s="333"/>
      <c r="B46" s="333"/>
      <c r="C46" s="1837"/>
      <c r="D46" s="1913"/>
      <c r="E46" s="858" t="s">
        <v>166</v>
      </c>
      <c r="F46" s="481"/>
      <c r="G46" s="481"/>
      <c r="H46" s="358"/>
      <c r="I46" s="480"/>
      <c r="J46" s="348"/>
      <c r="K46" s="348"/>
      <c r="L46" s="123"/>
    </row>
    <row r="47" spans="1:31" ht="15" customHeight="1" outlineLevel="1">
      <c r="A47" s="333"/>
      <c r="B47" s="333"/>
      <c r="C47" s="1837"/>
      <c r="D47" s="1913"/>
      <c r="E47" s="858" t="s">
        <v>166</v>
      </c>
      <c r="F47" s="481"/>
      <c r="G47" s="481"/>
      <c r="H47" s="358"/>
      <c r="I47" s="480"/>
      <c r="J47" s="348"/>
      <c r="K47" s="348"/>
      <c r="L47" s="123"/>
    </row>
    <row r="48" spans="1:31" ht="15" customHeight="1" outlineLevel="1">
      <c r="A48" s="333"/>
      <c r="B48" s="333"/>
      <c r="C48" s="1877"/>
      <c r="D48" s="1878"/>
      <c r="E48" s="858" t="s">
        <v>166</v>
      </c>
      <c r="F48" s="481"/>
      <c r="G48" s="481"/>
      <c r="H48" s="358"/>
      <c r="I48" s="480"/>
      <c r="J48" s="348"/>
      <c r="K48" s="348"/>
      <c r="L48" s="123"/>
    </row>
    <row r="49" spans="1:17" ht="15" customHeight="1">
      <c r="A49" s="333"/>
      <c r="B49" s="333"/>
      <c r="C49" s="1894" t="s">
        <v>669</v>
      </c>
      <c r="D49" s="1895"/>
      <c r="E49" s="859">
        <v>1</v>
      </c>
      <c r="F49" s="367"/>
      <c r="G49" s="367"/>
      <c r="H49" s="358"/>
      <c r="I49" s="480"/>
      <c r="J49" s="348"/>
      <c r="K49" s="348"/>
      <c r="L49" s="123"/>
    </row>
    <row r="50" spans="1:17" ht="15" customHeight="1" thickBot="1">
      <c r="A50" s="333"/>
      <c r="B50" s="333"/>
      <c r="C50" s="1896" t="s">
        <v>670</v>
      </c>
      <c r="D50" s="1897"/>
      <c r="E50" s="1421" t="s">
        <v>2852</v>
      </c>
      <c r="F50" s="367"/>
      <c r="G50" s="367"/>
      <c r="H50" s="358"/>
      <c r="I50" s="480"/>
      <c r="J50" s="348"/>
      <c r="K50" s="348"/>
      <c r="L50" s="123"/>
    </row>
    <row r="51" spans="1:17" ht="39" customHeight="1" thickBot="1">
      <c r="A51" s="333"/>
      <c r="B51" s="333"/>
      <c r="C51" s="1898" t="s">
        <v>671</v>
      </c>
      <c r="D51" s="1899"/>
      <c r="E51" s="1900" t="s">
        <v>2852</v>
      </c>
      <c r="F51" s="1901"/>
      <c r="G51" s="1902"/>
      <c r="H51" s="358"/>
      <c r="I51" s="480"/>
      <c r="J51" s="348"/>
      <c r="K51" s="348"/>
      <c r="L51" s="123"/>
    </row>
    <row r="52" spans="1:17" ht="13.8" thickBot="1">
      <c r="A52" s="333"/>
      <c r="B52" s="333"/>
      <c r="C52" s="361"/>
      <c r="D52" s="361"/>
      <c r="E52" s="361"/>
      <c r="F52" s="361"/>
      <c r="G52" s="361"/>
      <c r="H52" s="362"/>
      <c r="I52" s="480"/>
      <c r="J52" s="348"/>
      <c r="K52" s="348"/>
      <c r="L52" s="123"/>
    </row>
    <row r="53" spans="1:17" s="8" customFormat="1" ht="13.5" customHeight="1">
      <c r="A53" s="347"/>
      <c r="B53" s="347"/>
      <c r="C53" s="1862" t="s">
        <v>250</v>
      </c>
      <c r="D53" s="1863"/>
      <c r="E53" s="1863"/>
      <c r="F53" s="1863"/>
      <c r="G53" s="1863"/>
      <c r="H53" s="1863"/>
      <c r="I53" s="1401"/>
      <c r="J53" s="826"/>
      <c r="K53" s="348"/>
      <c r="L53" s="123"/>
      <c r="M53" s="79"/>
    </row>
    <row r="54" spans="1:17" s="8" customFormat="1" ht="48" customHeight="1" outlineLevel="1">
      <c r="A54" s="347"/>
      <c r="B54" s="347"/>
      <c r="C54" s="1903" t="s">
        <v>481</v>
      </c>
      <c r="D54" s="1904"/>
      <c r="E54" s="1904"/>
      <c r="F54" s="1904"/>
      <c r="G54" s="1904"/>
      <c r="H54" s="860"/>
      <c r="I54" s="1398" t="b">
        <v>0</v>
      </c>
      <c r="J54" s="827"/>
      <c r="K54" s="348"/>
      <c r="L54" s="123"/>
      <c r="M54" s="69"/>
      <c r="N54" s="69"/>
      <c r="O54" s="69"/>
      <c r="P54" s="69"/>
      <c r="Q54" s="69"/>
    </row>
    <row r="55" spans="1:17" s="8" customFormat="1" ht="18.75" customHeight="1">
      <c r="A55" s="347"/>
      <c r="B55" s="347"/>
      <c r="C55" s="1860" t="s">
        <v>1015</v>
      </c>
      <c r="D55" s="1861"/>
      <c r="E55" s="1861"/>
      <c r="F55" s="1861"/>
      <c r="G55" s="1861"/>
      <c r="H55" s="1861"/>
      <c r="I55" s="1398"/>
      <c r="J55" s="827"/>
      <c r="K55" s="348"/>
      <c r="L55" s="123"/>
      <c r="M55" s="69"/>
      <c r="N55" s="69"/>
      <c r="O55" s="69"/>
      <c r="P55" s="69"/>
      <c r="Q55" s="69"/>
    </row>
    <row r="56" spans="1:17" s="8" customFormat="1" ht="33.75" customHeight="1">
      <c r="A56" s="347"/>
      <c r="B56" s="347"/>
      <c r="C56" s="1905" t="s">
        <v>1016</v>
      </c>
      <c r="D56" s="1836"/>
      <c r="E56" s="1836"/>
      <c r="F56" s="1836"/>
      <c r="G56" s="1836"/>
      <c r="H56" s="861"/>
      <c r="I56" s="1398" t="b">
        <v>1</v>
      </c>
      <c r="J56" s="828"/>
      <c r="K56" s="348"/>
      <c r="L56" s="123"/>
      <c r="M56" s="76"/>
      <c r="N56" s="76"/>
      <c r="O56" s="76"/>
      <c r="P56" s="76"/>
      <c r="Q56" s="76"/>
    </row>
    <row r="57" spans="1:17" s="8" customFormat="1" ht="21" customHeight="1">
      <c r="A57" s="347"/>
      <c r="B57" s="347"/>
      <c r="C57" s="1905" t="s">
        <v>4279</v>
      </c>
      <c r="D57" s="1836"/>
      <c r="E57" s="1836"/>
      <c r="F57" s="1836"/>
      <c r="G57" s="1836"/>
      <c r="H57" s="861"/>
      <c r="I57" s="1398" t="b">
        <v>1</v>
      </c>
      <c r="J57" s="828"/>
      <c r="K57" s="348"/>
      <c r="L57" s="123"/>
      <c r="M57" s="76"/>
      <c r="N57" s="76"/>
      <c r="O57" s="76"/>
      <c r="P57" s="76"/>
      <c r="Q57" s="76"/>
    </row>
    <row r="58" spans="1:17" s="8" customFormat="1" ht="21" customHeight="1" outlineLevel="1">
      <c r="A58" s="347"/>
      <c r="B58" s="347"/>
      <c r="C58" s="1905" t="s">
        <v>4280</v>
      </c>
      <c r="D58" s="1836"/>
      <c r="E58" s="1836"/>
      <c r="F58" s="1836"/>
      <c r="G58" s="1836"/>
      <c r="H58" s="861"/>
      <c r="I58" s="1398" t="b">
        <v>1</v>
      </c>
      <c r="J58" s="829"/>
      <c r="K58" s="348"/>
      <c r="L58" s="123"/>
      <c r="M58" s="77"/>
      <c r="N58" s="77"/>
      <c r="O58" s="77"/>
      <c r="P58" s="77"/>
      <c r="Q58" s="77"/>
    </row>
    <row r="59" spans="1:17" s="8" customFormat="1" ht="21" customHeight="1">
      <c r="A59" s="347"/>
      <c r="B59" s="347"/>
      <c r="C59" s="1905" t="s">
        <v>4281</v>
      </c>
      <c r="D59" s="1836"/>
      <c r="E59" s="1836"/>
      <c r="F59" s="1836"/>
      <c r="G59" s="1836"/>
      <c r="H59" s="861"/>
      <c r="I59" s="1398" t="b">
        <v>1</v>
      </c>
      <c r="J59" s="862">
        <v>2</v>
      </c>
      <c r="K59" s="348" t="str">
        <f>IF(J59=1,"Page","Pages")</f>
        <v>Pages</v>
      </c>
      <c r="L59" s="123"/>
      <c r="M59" s="76"/>
      <c r="N59" s="76"/>
      <c r="O59" s="76"/>
      <c r="P59" s="76"/>
      <c r="Q59" s="76"/>
    </row>
    <row r="60" spans="1:17" s="8" customFormat="1" ht="21" customHeight="1">
      <c r="A60" s="347"/>
      <c r="B60" s="347"/>
      <c r="C60" s="1905" t="s">
        <v>4282</v>
      </c>
      <c r="D60" s="1836"/>
      <c r="E60" s="1836"/>
      <c r="F60" s="1836"/>
      <c r="G60" s="1836"/>
      <c r="H60" s="861"/>
      <c r="I60" s="1398" t="b">
        <v>1</v>
      </c>
      <c r="J60" s="862">
        <v>1</v>
      </c>
      <c r="K60" s="348" t="str">
        <f>IF(J60=1,"Page","Pages")</f>
        <v>Page</v>
      </c>
      <c r="L60" s="123"/>
      <c r="M60" s="77"/>
      <c r="N60" s="77"/>
      <c r="O60" s="77"/>
      <c r="P60" s="77"/>
      <c r="Q60" s="77"/>
    </row>
    <row r="61" spans="1:17" s="8" customFormat="1" ht="21" customHeight="1">
      <c r="A61" s="347"/>
      <c r="B61" s="347"/>
      <c r="C61" s="1905" t="s">
        <v>4283</v>
      </c>
      <c r="D61" s="1836"/>
      <c r="E61" s="1836"/>
      <c r="F61" s="1836"/>
      <c r="G61" s="1836"/>
      <c r="H61" s="861"/>
      <c r="I61" s="1398" t="b">
        <v>1</v>
      </c>
      <c r="J61" s="830"/>
      <c r="K61" s="348"/>
      <c r="L61" s="123"/>
      <c r="M61" s="78"/>
      <c r="N61" s="78"/>
      <c r="O61" s="78"/>
      <c r="P61" s="78"/>
      <c r="Q61" s="78"/>
    </row>
    <row r="62" spans="1:17" s="8" customFormat="1" ht="21" customHeight="1">
      <c r="A62" s="347"/>
      <c r="B62" s="347"/>
      <c r="C62" s="1905" t="s">
        <v>4284</v>
      </c>
      <c r="D62" s="1836"/>
      <c r="E62" s="1836"/>
      <c r="F62" s="1836"/>
      <c r="G62" s="1836"/>
      <c r="H62" s="861"/>
      <c r="I62" s="1398" t="b">
        <v>1</v>
      </c>
      <c r="J62" s="830"/>
      <c r="K62" s="348"/>
      <c r="L62" s="123"/>
      <c r="M62" s="78"/>
      <c r="N62" s="78"/>
      <c r="O62" s="78"/>
      <c r="P62" s="78"/>
      <c r="Q62" s="78"/>
    </row>
    <row r="63" spans="1:17" s="8" customFormat="1" ht="47.4" customHeight="1">
      <c r="A63" s="347"/>
      <c r="B63" s="347"/>
      <c r="C63" s="1905" t="s">
        <v>4285</v>
      </c>
      <c r="D63" s="1836"/>
      <c r="E63" s="1836"/>
      <c r="F63" s="1836"/>
      <c r="G63" s="1836"/>
      <c r="H63" s="861"/>
      <c r="I63" s="1398" t="b">
        <v>1</v>
      </c>
      <c r="J63" s="863">
        <v>1</v>
      </c>
      <c r="K63" s="348" t="str">
        <f>IF(J63=1,"Page","Pages")</f>
        <v>Page</v>
      </c>
      <c r="L63" s="123"/>
      <c r="M63" s="78"/>
      <c r="N63" s="78"/>
      <c r="O63" s="78"/>
      <c r="P63" s="78"/>
      <c r="Q63" s="78"/>
    </row>
    <row r="64" spans="1:17" s="8" customFormat="1" ht="21" hidden="1" customHeight="1">
      <c r="A64" s="347"/>
      <c r="B64" s="347"/>
      <c r="C64" s="1905" t="s">
        <v>1248</v>
      </c>
      <c r="D64" s="1836"/>
      <c r="E64" s="1836"/>
      <c r="F64" s="1836"/>
      <c r="G64" s="1836"/>
      <c r="H64" s="861"/>
      <c r="I64" s="1398" t="b">
        <v>0</v>
      </c>
      <c r="J64" s="862">
        <v>1</v>
      </c>
      <c r="K64" s="813" t="s">
        <v>1382</v>
      </c>
      <c r="L64" s="123"/>
      <c r="M64" s="78"/>
      <c r="N64" s="78"/>
      <c r="O64" s="78"/>
      <c r="P64" s="78"/>
      <c r="Q64" s="78"/>
    </row>
    <row r="65" spans="1:17" s="8" customFormat="1" ht="38.25" customHeight="1">
      <c r="A65" s="347"/>
      <c r="B65" s="347"/>
      <c r="C65" s="1915" t="s">
        <v>321</v>
      </c>
      <c r="D65" s="1916"/>
      <c r="E65" s="1916"/>
      <c r="F65" s="1916"/>
      <c r="G65" s="1916"/>
      <c r="H65" s="1916"/>
      <c r="I65" s="1398" t="b">
        <v>1</v>
      </c>
      <c r="J65" s="830"/>
      <c r="K65" s="348"/>
      <c r="L65" s="123"/>
      <c r="M65" s="78"/>
      <c r="N65" s="78"/>
      <c r="O65" s="78"/>
      <c r="P65" s="78"/>
      <c r="Q65" s="78"/>
    </row>
    <row r="66" spans="1:17" s="8" customFormat="1" ht="21" customHeight="1">
      <c r="A66" s="347"/>
      <c r="B66" s="347"/>
      <c r="C66" s="1905" t="s">
        <v>4286</v>
      </c>
      <c r="D66" s="1836"/>
      <c r="E66" s="1836"/>
      <c r="F66" s="1836"/>
      <c r="G66" s="1836"/>
      <c r="H66" s="861"/>
      <c r="I66" s="1398" t="b">
        <v>1</v>
      </c>
      <c r="J66" s="862">
        <v>1</v>
      </c>
      <c r="K66" s="348" t="str">
        <f>IF(J66=1,"Page","Pages")</f>
        <v>Page</v>
      </c>
      <c r="L66" s="123"/>
      <c r="M66" s="78"/>
      <c r="N66" s="78"/>
      <c r="O66" s="78"/>
      <c r="P66" s="78"/>
      <c r="Q66" s="78"/>
    </row>
    <row r="67" spans="1:17" s="8" customFormat="1" ht="21" customHeight="1">
      <c r="A67" s="347"/>
      <c r="B67" s="347"/>
      <c r="C67" s="1905" t="s">
        <v>4287</v>
      </c>
      <c r="D67" s="1836"/>
      <c r="E67" s="1836"/>
      <c r="F67" s="1836"/>
      <c r="G67" s="1836"/>
      <c r="H67" s="861"/>
      <c r="I67" s="1398" t="b">
        <v>1</v>
      </c>
      <c r="J67" s="862">
        <v>1</v>
      </c>
      <c r="K67" s="348" t="str">
        <f>IF(J67=1,"Page","Pages")</f>
        <v>Page</v>
      </c>
      <c r="L67" s="123"/>
      <c r="M67" s="78"/>
      <c r="N67" s="78"/>
      <c r="O67" s="78"/>
      <c r="P67" s="78"/>
      <c r="Q67" s="78"/>
    </row>
    <row r="68" spans="1:17" s="8" customFormat="1" ht="21" customHeight="1">
      <c r="A68" s="347"/>
      <c r="B68" s="347"/>
      <c r="C68" s="1905" t="s">
        <v>4288</v>
      </c>
      <c r="D68" s="1836"/>
      <c r="E68" s="1836"/>
      <c r="F68" s="1836"/>
      <c r="G68" s="1836"/>
      <c r="H68" s="861"/>
      <c r="I68" s="1398" t="b">
        <v>1</v>
      </c>
      <c r="J68" s="862">
        <v>1</v>
      </c>
      <c r="K68" s="348" t="str">
        <f>IF(J68=1,"Page","Pages")</f>
        <v>Page</v>
      </c>
      <c r="L68" s="123"/>
      <c r="M68" s="78"/>
      <c r="N68" s="78"/>
      <c r="O68" s="78"/>
      <c r="P68" s="78"/>
      <c r="Q68" s="78"/>
    </row>
    <row r="69" spans="1:17" s="8" customFormat="1" ht="21" customHeight="1" thickBot="1">
      <c r="A69" s="347"/>
      <c r="B69" s="347"/>
      <c r="C69" s="1920" t="s">
        <v>4289</v>
      </c>
      <c r="D69" s="1921"/>
      <c r="E69" s="1921"/>
      <c r="F69" s="1921"/>
      <c r="G69" s="1921"/>
      <c r="H69" s="864"/>
      <c r="I69" s="1402" t="b">
        <v>1</v>
      </c>
      <c r="J69" s="865">
        <v>3</v>
      </c>
      <c r="K69" s="348" t="str">
        <f>IF(J69=1,"Page","Pages")</f>
        <v>Pages</v>
      </c>
      <c r="L69" s="123"/>
      <c r="M69" s="78"/>
      <c r="N69" s="78"/>
      <c r="O69" s="78"/>
      <c r="P69" s="78"/>
      <c r="Q69" s="78"/>
    </row>
    <row r="70" spans="1:17" s="8" customFormat="1" ht="17.25" customHeight="1" thickBot="1">
      <c r="A70" s="347"/>
      <c r="B70" s="347"/>
      <c r="C70" s="394"/>
      <c r="D70" s="394"/>
      <c r="E70" s="394"/>
      <c r="F70" s="394"/>
      <c r="G70" s="394"/>
      <c r="H70" s="394"/>
      <c r="I70" s="1396"/>
      <c r="J70" s="349"/>
      <c r="K70" s="348"/>
      <c r="L70" s="123"/>
      <c r="M70" s="78"/>
      <c r="N70" s="78"/>
      <c r="O70" s="78"/>
      <c r="P70" s="78"/>
      <c r="Q70" s="78"/>
    </row>
    <row r="71" spans="1:17" s="8" customFormat="1" ht="15" customHeight="1">
      <c r="A71" s="347"/>
      <c r="B71" s="347"/>
      <c r="C71" s="483" t="s">
        <v>1221</v>
      </c>
      <c r="D71" s="823">
        <v>80</v>
      </c>
      <c r="E71" s="453"/>
      <c r="F71" s="453"/>
      <c r="G71" s="453"/>
      <c r="H71" s="347"/>
      <c r="I71" s="367"/>
      <c r="J71" s="348"/>
      <c r="K71" s="348"/>
      <c r="L71" s="123"/>
      <c r="M71" s="1890"/>
      <c r="N71" s="1890"/>
      <c r="O71" s="1890"/>
      <c r="P71" s="1890"/>
      <c r="Q71" s="1890"/>
    </row>
    <row r="72" spans="1:17" s="8" customFormat="1" ht="15" customHeight="1" outlineLevel="1">
      <c r="A72" s="347"/>
      <c r="B72" s="347"/>
      <c r="C72" s="484" t="s">
        <v>1222</v>
      </c>
      <c r="D72" s="824">
        <v>20</v>
      </c>
      <c r="E72" s="367"/>
      <c r="F72" s="367"/>
      <c r="G72" s="367"/>
      <c r="H72" s="482" t="s">
        <v>517</v>
      </c>
      <c r="I72" s="1397"/>
      <c r="J72" s="348"/>
      <c r="K72" s="348"/>
      <c r="L72" s="123"/>
      <c r="M72" s="1890"/>
      <c r="N72" s="1890"/>
      <c r="O72" s="1890"/>
      <c r="P72" s="1890"/>
      <c r="Q72" s="1890"/>
    </row>
    <row r="73" spans="1:17" s="8" customFormat="1" ht="15" customHeight="1" thickBot="1">
      <c r="A73" s="347"/>
      <c r="B73" s="347"/>
      <c r="C73" s="485" t="s">
        <v>1223</v>
      </c>
      <c r="D73" s="825">
        <f>+D71+D72</f>
        <v>100</v>
      </c>
      <c r="E73" s="347"/>
      <c r="F73" s="454"/>
      <c r="G73" s="454"/>
      <c r="H73" s="347"/>
      <c r="I73" s="454"/>
      <c r="J73" s="348"/>
      <c r="K73" s="348"/>
      <c r="L73" s="123"/>
      <c r="M73" s="1891"/>
      <c r="N73" s="1891"/>
      <c r="O73" s="1891"/>
      <c r="P73" s="1891"/>
      <c r="Q73" s="1891"/>
    </row>
    <row r="74" spans="1:17" s="8" customFormat="1" ht="15" customHeight="1" thickBot="1">
      <c r="A74" s="347"/>
      <c r="B74" s="347"/>
      <c r="C74" s="454"/>
      <c r="D74" s="831"/>
      <c r="E74" s="347"/>
      <c r="F74" s="454"/>
      <c r="G74" s="454"/>
      <c r="H74" s="347"/>
      <c r="I74" s="454"/>
      <c r="J74" s="348"/>
      <c r="K74" s="348"/>
      <c r="L74" s="123"/>
      <c r="M74" s="88"/>
      <c r="N74" s="88"/>
      <c r="O74" s="88"/>
      <c r="P74" s="88"/>
      <c r="Q74" s="88"/>
    </row>
    <row r="75" spans="1:17" s="8" customFormat="1" ht="16.2" thickBot="1">
      <c r="A75" s="347"/>
      <c r="B75" s="347"/>
      <c r="C75" s="1917" t="s">
        <v>1220</v>
      </c>
      <c r="D75" s="1918"/>
      <c r="E75" s="1918"/>
      <c r="F75" s="1918"/>
      <c r="G75" s="1918"/>
      <c r="H75" s="1919"/>
      <c r="I75" s="1403"/>
      <c r="J75" s="360"/>
      <c r="K75" s="348"/>
      <c r="L75" s="123"/>
      <c r="M75" s="90"/>
      <c r="N75" s="90"/>
      <c r="O75" s="90"/>
      <c r="P75" s="90"/>
      <c r="Q75" s="90"/>
    </row>
    <row r="76" spans="1:17" s="8" customFormat="1" ht="21" customHeight="1">
      <c r="A76" s="347"/>
      <c r="B76" s="347"/>
      <c r="C76" s="1922" t="str">
        <f>+C69</f>
        <v>Compulsory Enterprise Questionnaire (T2.2)</v>
      </c>
      <c r="D76" s="1922"/>
      <c r="E76" s="1922"/>
      <c r="F76" s="1922"/>
      <c r="G76" s="1922"/>
      <c r="H76" s="866"/>
      <c r="I76" s="1398" t="b">
        <v>1</v>
      </c>
      <c r="J76" s="867">
        <v>3</v>
      </c>
      <c r="K76" s="348" t="str">
        <f>IF(J76=1,"Page","Pages")</f>
        <v>Pages</v>
      </c>
      <c r="L76" s="123"/>
      <c r="M76" s="89"/>
    </row>
    <row r="77" spans="1:17" s="8" customFormat="1" ht="21" customHeight="1">
      <c r="A77" s="347"/>
      <c r="B77" s="347"/>
      <c r="C77" s="1914" t="str">
        <f>+C57</f>
        <v>Authority to sign Quote (T2.3)</v>
      </c>
      <c r="D77" s="1914"/>
      <c r="E77" s="1914"/>
      <c r="F77" s="1914"/>
      <c r="G77" s="1914"/>
      <c r="H77" s="861"/>
      <c r="I77" s="1398" t="b">
        <v>1</v>
      </c>
      <c r="J77" s="867">
        <v>1</v>
      </c>
      <c r="K77" s="348" t="str">
        <f t="shared" ref="K77:K84" si="1">IF(J77=1,"Page","Pages")</f>
        <v>Page</v>
      </c>
      <c r="L77" s="123"/>
      <c r="M77" s="73"/>
    </row>
    <row r="78" spans="1:17" s="8" customFormat="1" ht="21" customHeight="1">
      <c r="A78" s="347"/>
      <c r="B78" s="347"/>
      <c r="C78" s="1836" t="s">
        <v>4290</v>
      </c>
      <c r="D78" s="1836"/>
      <c r="E78" s="1836"/>
      <c r="F78" s="1836"/>
      <c r="G78" s="1836"/>
      <c r="H78" s="861"/>
      <c r="I78" s="1398" t="b">
        <v>1</v>
      </c>
      <c r="J78" s="867">
        <v>1</v>
      </c>
      <c r="K78" s="348" t="str">
        <f t="shared" si="1"/>
        <v>Page</v>
      </c>
      <c r="L78" s="123"/>
      <c r="M78" s="73"/>
    </row>
    <row r="79" spans="1:17" s="8" customFormat="1" ht="21" customHeight="1">
      <c r="A79" s="347"/>
      <c r="B79" s="347"/>
      <c r="C79" s="1836" t="s">
        <v>4291</v>
      </c>
      <c r="D79" s="1836"/>
      <c r="E79" s="1836"/>
      <c r="F79" s="1836"/>
      <c r="G79" s="1836"/>
      <c r="H79" s="861"/>
      <c r="I79" s="1398" t="b">
        <v>1</v>
      </c>
      <c r="J79" s="867">
        <v>5</v>
      </c>
      <c r="K79" s="348" t="str">
        <f t="shared" si="1"/>
        <v>Pages</v>
      </c>
      <c r="L79" s="123"/>
      <c r="M79" s="73"/>
    </row>
    <row r="80" spans="1:17" s="8" customFormat="1" ht="21" customHeight="1">
      <c r="A80" s="347"/>
      <c r="B80" s="347"/>
      <c r="C80" s="1836" t="s">
        <v>4292</v>
      </c>
      <c r="D80" s="1836"/>
      <c r="E80" s="1836"/>
      <c r="F80" s="1836"/>
      <c r="G80" s="1836"/>
      <c r="H80" s="861"/>
      <c r="I80" s="1398" t="b">
        <v>1</v>
      </c>
      <c r="J80" s="867">
        <v>5</v>
      </c>
      <c r="K80" s="348" t="str">
        <f t="shared" si="1"/>
        <v>Pages</v>
      </c>
      <c r="L80" s="123"/>
      <c r="M80" s="73"/>
    </row>
    <row r="81" spans="1:17" s="8" customFormat="1" ht="21" customHeight="1">
      <c r="A81" s="347"/>
      <c r="B81" s="347"/>
      <c r="C81" s="1836" t="s">
        <v>4293</v>
      </c>
      <c r="D81" s="1836"/>
      <c r="E81" s="1836"/>
      <c r="F81" s="1836"/>
      <c r="G81" s="1836"/>
      <c r="H81" s="861"/>
      <c r="I81" s="1398" t="b">
        <v>1</v>
      </c>
      <c r="J81" s="867">
        <v>1</v>
      </c>
      <c r="K81" s="348" t="str">
        <f>IF(J81=1,"Page",IF(J81=" ","Pages"))</f>
        <v>Page</v>
      </c>
      <c r="L81" s="123"/>
      <c r="M81" s="73"/>
    </row>
    <row r="82" spans="1:17" s="8" customFormat="1" ht="21" customHeight="1" outlineLevel="1">
      <c r="A82" s="347"/>
      <c r="B82" s="347"/>
      <c r="C82" s="1836" t="s">
        <v>4294</v>
      </c>
      <c r="D82" s="1836"/>
      <c r="E82" s="1836"/>
      <c r="F82" s="1836"/>
      <c r="G82" s="1836"/>
      <c r="H82" s="861"/>
      <c r="I82" s="1398" t="b">
        <v>1</v>
      </c>
      <c r="J82" s="867">
        <v>1</v>
      </c>
      <c r="K82" s="348" t="str">
        <f t="shared" si="1"/>
        <v>Page</v>
      </c>
      <c r="L82" s="123"/>
      <c r="M82" s="73"/>
    </row>
    <row r="83" spans="1:17" s="8" customFormat="1" ht="21" customHeight="1" outlineLevel="1">
      <c r="A83" s="347"/>
      <c r="B83" s="347"/>
      <c r="C83" s="1836" t="s">
        <v>4280</v>
      </c>
      <c r="D83" s="1836"/>
      <c r="E83" s="1836"/>
      <c r="F83" s="1836"/>
      <c r="G83" s="1836"/>
      <c r="H83" s="861"/>
      <c r="I83" s="1398" t="b">
        <v>1</v>
      </c>
      <c r="J83" s="867">
        <v>3</v>
      </c>
      <c r="K83" s="348" t="str">
        <f t="shared" si="1"/>
        <v>Pages</v>
      </c>
      <c r="L83" s="123"/>
      <c r="M83" s="73"/>
    </row>
    <row r="84" spans="1:17" s="8" customFormat="1" ht="21" customHeight="1" outlineLevel="1">
      <c r="A84" s="347"/>
      <c r="B84" s="1586" t="s">
        <v>517</v>
      </c>
      <c r="C84" s="1836" t="s">
        <v>4295</v>
      </c>
      <c r="D84" s="1836"/>
      <c r="E84" s="1836"/>
      <c r="F84" s="1836"/>
      <c r="G84" s="1836"/>
      <c r="H84" s="861"/>
      <c r="I84" s="1398" t="b">
        <v>1</v>
      </c>
      <c r="J84" s="867"/>
      <c r="K84" s="348" t="str">
        <f t="shared" si="1"/>
        <v>Pages</v>
      </c>
      <c r="L84" s="123"/>
      <c r="M84" s="58"/>
      <c r="N84" s="58"/>
      <c r="O84" s="58"/>
      <c r="P84" s="58"/>
      <c r="Q84" s="58"/>
    </row>
    <row r="85" spans="1:17" s="8" customFormat="1" ht="21" customHeight="1" outlineLevel="1">
      <c r="A85" s="347"/>
      <c r="B85" s="347"/>
      <c r="C85" s="1836" t="s">
        <v>4296</v>
      </c>
      <c r="D85" s="1836"/>
      <c r="E85" s="1836"/>
      <c r="F85" s="1836"/>
      <c r="G85" s="1836"/>
      <c r="H85" s="861"/>
      <c r="I85" s="1398" t="b">
        <v>1</v>
      </c>
      <c r="J85" s="867">
        <v>2</v>
      </c>
      <c r="K85" s="348" t="str">
        <f>IF(J85=1,"Page","Pages")</f>
        <v>Pages</v>
      </c>
      <c r="L85" s="123"/>
      <c r="M85" s="73"/>
    </row>
    <row r="86" spans="1:17" s="8" customFormat="1" ht="21" customHeight="1" outlineLevel="1">
      <c r="A86" s="347"/>
      <c r="B86" s="347"/>
      <c r="C86" s="1851" t="s">
        <v>517</v>
      </c>
      <c r="D86" s="1851"/>
      <c r="E86" s="1851"/>
      <c r="F86" s="1851"/>
      <c r="G86" s="1851"/>
      <c r="H86" s="861"/>
      <c r="I86" s="1398" t="b">
        <v>0</v>
      </c>
      <c r="J86" s="867"/>
      <c r="K86" s="348" t="str">
        <f>IF(J86=1,"Page","Pages")</f>
        <v>Pages</v>
      </c>
      <c r="L86" s="123"/>
      <c r="M86" s="73"/>
    </row>
    <row r="87" spans="1:17" s="8" customFormat="1" ht="21" customHeight="1" outlineLevel="1">
      <c r="A87" s="347"/>
      <c r="B87" s="347"/>
      <c r="C87" s="1851" t="s">
        <v>517</v>
      </c>
      <c r="D87" s="1851"/>
      <c r="E87" s="1851"/>
      <c r="F87" s="1851"/>
      <c r="G87" s="1851"/>
      <c r="H87" s="861"/>
      <c r="I87" s="1398" t="b">
        <v>0</v>
      </c>
      <c r="J87" s="867"/>
      <c r="K87" s="348"/>
      <c r="L87" s="123"/>
      <c r="M87" s="73"/>
    </row>
    <row r="88" spans="1:17" s="8" customFormat="1" ht="21" customHeight="1" outlineLevel="1">
      <c r="A88" s="347"/>
      <c r="B88" s="347"/>
      <c r="C88" s="1851" t="s">
        <v>517</v>
      </c>
      <c r="D88" s="1851"/>
      <c r="E88" s="1851"/>
      <c r="F88" s="1851"/>
      <c r="G88" s="1851"/>
      <c r="H88" s="861"/>
      <c r="I88" s="1398" t="b">
        <v>0</v>
      </c>
      <c r="J88" s="867"/>
      <c r="K88" s="348" t="str">
        <f>IF(J88=1,"Page","Pages")</f>
        <v>Pages</v>
      </c>
      <c r="L88" s="123"/>
      <c r="M88" s="73"/>
    </row>
    <row r="89" spans="1:17" s="8" customFormat="1" ht="21" customHeight="1" outlineLevel="1" thickBot="1">
      <c r="A89" s="347"/>
      <c r="B89" s="347"/>
      <c r="C89" s="1852" t="s">
        <v>517</v>
      </c>
      <c r="D89" s="1852"/>
      <c r="E89" s="1852"/>
      <c r="F89" s="1852"/>
      <c r="G89" s="1852"/>
      <c r="H89" s="868"/>
      <c r="I89" s="1398" t="b">
        <v>0</v>
      </c>
      <c r="J89" s="867"/>
      <c r="K89" s="348" t="str">
        <f>IF(J89=1,"Page","Pages")</f>
        <v>Pages</v>
      </c>
      <c r="L89" s="123"/>
      <c r="M89" s="73"/>
    </row>
    <row r="90" spans="1:17" s="8" customFormat="1" ht="33" customHeight="1" thickBot="1">
      <c r="A90" s="347"/>
      <c r="B90" s="347"/>
      <c r="C90" s="1854" t="s">
        <v>1219</v>
      </c>
      <c r="D90" s="1855"/>
      <c r="E90" s="1855"/>
      <c r="F90" s="1855"/>
      <c r="G90" s="1855"/>
      <c r="H90" s="1856"/>
      <c r="I90" s="1404"/>
      <c r="J90" s="363"/>
      <c r="K90" s="348"/>
      <c r="L90" s="123"/>
      <c r="M90" s="91"/>
      <c r="N90" s="91"/>
      <c r="O90" s="91"/>
      <c r="P90" s="91"/>
      <c r="Q90" s="91"/>
    </row>
    <row r="91" spans="1:17" s="8" customFormat="1" ht="21" customHeight="1">
      <c r="A91" s="347"/>
      <c r="B91" s="347"/>
      <c r="C91" s="1835" t="s">
        <v>1117</v>
      </c>
      <c r="D91" s="1835"/>
      <c r="E91" s="1835"/>
      <c r="F91" s="1835"/>
      <c r="G91" s="1835"/>
      <c r="H91" s="866"/>
      <c r="I91" s="1398" t="b">
        <v>1</v>
      </c>
      <c r="J91" s="867">
        <v>1</v>
      </c>
      <c r="K91" s="348" t="str">
        <f>IF(J91=1,"Page","Pages")</f>
        <v>Page</v>
      </c>
      <c r="L91" s="123"/>
      <c r="M91" s="89"/>
      <c r="N91" s="88"/>
      <c r="O91" s="88"/>
      <c r="P91" s="88"/>
      <c r="Q91" s="88"/>
    </row>
    <row r="92" spans="1:17" s="8" customFormat="1" ht="21" customHeight="1">
      <c r="A92" s="347"/>
      <c r="B92" s="347"/>
      <c r="C92" s="1853" t="str">
        <f>+C61</f>
        <v>Tax Complaince Status (TCS) PIN to verify on line compliance supplier status via e-filing (T2.10)</v>
      </c>
      <c r="D92" s="1853"/>
      <c r="E92" s="1853"/>
      <c r="F92" s="1853"/>
      <c r="G92" s="1853"/>
      <c r="H92" s="861"/>
      <c r="I92" s="1398" t="b">
        <v>1</v>
      </c>
      <c r="J92" s="867">
        <v>1</v>
      </c>
      <c r="K92" s="348" t="str">
        <f>IF(J92=1,"Page","Pages")</f>
        <v>Page</v>
      </c>
      <c r="L92" s="123"/>
      <c r="M92" s="89"/>
      <c r="N92" s="88"/>
      <c r="O92" s="88"/>
      <c r="P92" s="88"/>
      <c r="Q92" s="88"/>
    </row>
    <row r="93" spans="1:17" s="8" customFormat="1" ht="21" customHeight="1">
      <c r="A93" s="347"/>
      <c r="B93" s="347"/>
      <c r="C93" s="1836" t="s">
        <v>2813</v>
      </c>
      <c r="D93" s="1836"/>
      <c r="E93" s="1836"/>
      <c r="F93" s="1836"/>
      <c r="G93" s="1836"/>
      <c r="H93" s="861"/>
      <c r="I93" s="1398" t="b">
        <v>0</v>
      </c>
      <c r="J93" s="364"/>
      <c r="K93" s="348"/>
      <c r="L93" s="123"/>
      <c r="M93" s="92"/>
      <c r="N93" s="88"/>
      <c r="O93" s="88"/>
      <c r="P93" s="88"/>
      <c r="Q93" s="88"/>
    </row>
    <row r="94" spans="1:17" s="8" customFormat="1" ht="21" customHeight="1">
      <c r="A94" s="347"/>
      <c r="B94" s="347"/>
      <c r="C94" s="1836" t="s">
        <v>4308</v>
      </c>
      <c r="D94" s="1836"/>
      <c r="E94" s="1836"/>
      <c r="F94" s="1836"/>
      <c r="G94" s="1836"/>
      <c r="H94" s="861"/>
      <c r="I94" s="1398" t="b">
        <v>1</v>
      </c>
      <c r="J94" s="867">
        <v>1</v>
      </c>
      <c r="K94" s="348" t="str">
        <f>IF(J94=1,"Page","Pages")</f>
        <v>Page</v>
      </c>
      <c r="L94" s="123"/>
      <c r="M94" s="92"/>
      <c r="N94" s="88"/>
      <c r="O94" s="88"/>
      <c r="P94" s="88"/>
      <c r="Q94" s="88"/>
    </row>
    <row r="95" spans="1:17" s="8" customFormat="1" ht="21" customHeight="1">
      <c r="A95" s="347"/>
      <c r="B95" s="347"/>
      <c r="C95" s="1836" t="s">
        <v>4309</v>
      </c>
      <c r="D95" s="1836"/>
      <c r="E95" s="1836"/>
      <c r="F95" s="1836"/>
      <c r="G95" s="1836"/>
      <c r="H95" s="861"/>
      <c r="I95" s="1398" t="b">
        <v>1</v>
      </c>
      <c r="J95" s="867">
        <v>1</v>
      </c>
      <c r="K95" s="348" t="str">
        <f>IF(J95=1,"Page","Pages")</f>
        <v>Page</v>
      </c>
      <c r="L95" s="123"/>
      <c r="M95" s="92"/>
      <c r="N95" s="88"/>
      <c r="O95" s="88"/>
      <c r="P95" s="88"/>
      <c r="Q95" s="88"/>
    </row>
    <row r="96" spans="1:17" s="8" customFormat="1" ht="21" customHeight="1" thickBot="1">
      <c r="A96" s="347"/>
      <c r="B96" s="347"/>
      <c r="C96" s="1836" t="s">
        <v>4297</v>
      </c>
      <c r="D96" s="1836"/>
      <c r="E96" s="1836"/>
      <c r="F96" s="1836"/>
      <c r="G96" s="1836"/>
      <c r="H96" s="861"/>
      <c r="I96" s="1398" t="b">
        <v>1</v>
      </c>
      <c r="J96" s="364">
        <v>2</v>
      </c>
      <c r="K96" s="348" t="str">
        <f>IF(J96=1,"Page","Pages")</f>
        <v>Pages</v>
      </c>
      <c r="L96" s="123"/>
      <c r="M96" s="92"/>
      <c r="N96" s="88"/>
      <c r="O96" s="88"/>
      <c r="P96" s="88"/>
      <c r="Q96" s="88"/>
    </row>
    <row r="97" spans="1:17" s="8" customFormat="1" ht="16.2" thickBot="1">
      <c r="A97" s="347"/>
      <c r="B97" s="347"/>
      <c r="C97" s="1917" t="s">
        <v>1218</v>
      </c>
      <c r="D97" s="1918"/>
      <c r="E97" s="1918"/>
      <c r="F97" s="1918"/>
      <c r="G97" s="1918"/>
      <c r="H97" s="1919"/>
      <c r="I97" s="1405"/>
      <c r="J97" s="365"/>
      <c r="K97" s="348"/>
      <c r="L97" s="123"/>
      <c r="M97" s="90"/>
      <c r="N97" s="90"/>
      <c r="O97" s="90"/>
      <c r="P97" s="90"/>
      <c r="Q97" s="90"/>
    </row>
    <row r="98" spans="1:17" s="8" customFormat="1" ht="21" customHeight="1">
      <c r="A98" s="347"/>
      <c r="B98" s="347"/>
      <c r="C98" s="1835" t="s">
        <v>4298</v>
      </c>
      <c r="D98" s="1835"/>
      <c r="E98" s="1835"/>
      <c r="F98" s="1835"/>
      <c r="G98" s="1835"/>
      <c r="H98" s="866"/>
      <c r="I98" s="1398" t="b">
        <v>1</v>
      </c>
      <c r="J98" s="867">
        <v>3</v>
      </c>
      <c r="K98" s="348" t="str">
        <f>IF(J98=1,"Page","Pages")</f>
        <v>Pages</v>
      </c>
      <c r="L98" s="123"/>
      <c r="M98" s="89"/>
      <c r="N98" s="90"/>
      <c r="O98" s="90"/>
      <c r="P98" s="90"/>
      <c r="Q98" s="90"/>
    </row>
    <row r="99" spans="1:17" s="8" customFormat="1" ht="21" customHeight="1">
      <c r="A99" s="347"/>
      <c r="B99" s="347"/>
      <c r="C99" s="1836" t="s">
        <v>4299</v>
      </c>
      <c r="D99" s="1836"/>
      <c r="E99" s="1836"/>
      <c r="F99" s="1836"/>
      <c r="G99" s="1836"/>
      <c r="H99" s="861"/>
      <c r="I99" s="1398" t="b">
        <v>1</v>
      </c>
      <c r="J99" s="867">
        <v>5</v>
      </c>
      <c r="K99" s="348" t="str">
        <f>IF(J99=1,"Page","Pages")</f>
        <v>Pages</v>
      </c>
      <c r="L99" s="123"/>
      <c r="M99" s="73"/>
      <c r="N99" s="90"/>
      <c r="O99" s="90"/>
      <c r="P99" s="90"/>
      <c r="Q99" s="90"/>
    </row>
    <row r="100" spans="1:17" s="8" customFormat="1" ht="21" customHeight="1">
      <c r="A100" s="347"/>
      <c r="B100" s="347"/>
      <c r="C100" s="1836" t="s">
        <v>4300</v>
      </c>
      <c r="D100" s="1836"/>
      <c r="E100" s="1836"/>
      <c r="F100" s="1836"/>
      <c r="G100" s="1836"/>
      <c r="H100" s="861"/>
      <c r="I100" s="1398" t="b">
        <v>1</v>
      </c>
      <c r="J100" s="515">
        <f>+J433</f>
        <v>2</v>
      </c>
      <c r="K100" s="348" t="str">
        <f>IF(J100=1,"Page","Pages")</f>
        <v>Pages</v>
      </c>
      <c r="L100" s="123"/>
      <c r="M100" s="73"/>
      <c r="N100" s="90"/>
      <c r="O100" s="90"/>
      <c r="P100" s="90"/>
      <c r="Q100" s="90"/>
    </row>
    <row r="101" spans="1:17" s="8" customFormat="1" ht="21" customHeight="1" thickBot="1">
      <c r="A101" s="347"/>
      <c r="B101" s="347"/>
      <c r="C101" s="1852" t="s">
        <v>517</v>
      </c>
      <c r="D101" s="1852"/>
      <c r="E101" s="1852"/>
      <c r="F101" s="1852"/>
      <c r="G101" s="1852"/>
      <c r="H101" s="868"/>
      <c r="I101" s="1398" t="b">
        <v>0</v>
      </c>
      <c r="J101" s="869" t="s">
        <v>517</v>
      </c>
      <c r="K101" s="348" t="str">
        <f>IF(J101=1,"Page","Pages")</f>
        <v>Pages</v>
      </c>
      <c r="L101" s="123"/>
      <c r="N101" s="90"/>
      <c r="O101" s="90"/>
      <c r="P101" s="90"/>
      <c r="Q101" s="90"/>
    </row>
    <row r="102" spans="1:17" s="8" customFormat="1" ht="16.2" thickBot="1">
      <c r="A102" s="347"/>
      <c r="B102" s="347"/>
      <c r="C102" s="1917" t="s">
        <v>1217</v>
      </c>
      <c r="D102" s="1918"/>
      <c r="E102" s="1918"/>
      <c r="F102" s="1918"/>
      <c r="G102" s="1918"/>
      <c r="H102" s="1919"/>
      <c r="I102" s="1403"/>
      <c r="J102" s="365"/>
      <c r="K102" s="348"/>
      <c r="L102" s="123"/>
      <c r="N102" s="90"/>
      <c r="O102" s="90"/>
      <c r="P102" s="90"/>
      <c r="Q102" s="90"/>
    </row>
    <row r="103" spans="1:17" s="8" customFormat="1" ht="21" customHeight="1">
      <c r="A103" s="347"/>
      <c r="B103" s="347"/>
      <c r="C103" s="1836" t="s">
        <v>4301</v>
      </c>
      <c r="D103" s="1836"/>
      <c r="E103" s="1836"/>
      <c r="F103" s="1836"/>
      <c r="G103" s="1836"/>
      <c r="H103" s="866"/>
      <c r="I103" s="1398" t="b">
        <v>1</v>
      </c>
      <c r="J103" s="870" t="s">
        <v>517</v>
      </c>
      <c r="K103" s="348" t="str">
        <f t="shared" ref="K103:K109" si="2">IF(J103=1,"Page","Pages")</f>
        <v>Pages</v>
      </c>
      <c r="L103" s="123"/>
      <c r="N103" s="90"/>
      <c r="O103" s="90"/>
      <c r="P103" s="90"/>
      <c r="Q103" s="90"/>
    </row>
    <row r="104" spans="1:17" s="8" customFormat="1" ht="21" customHeight="1">
      <c r="A104" s="347"/>
      <c r="B104" s="347"/>
      <c r="C104" s="1836" t="s">
        <v>4302</v>
      </c>
      <c r="D104" s="1836"/>
      <c r="E104" s="1836"/>
      <c r="F104" s="1836"/>
      <c r="G104" s="1836"/>
      <c r="H104" s="861"/>
      <c r="I104" s="1398" t="b">
        <v>1</v>
      </c>
      <c r="J104" s="870" t="s">
        <v>517</v>
      </c>
      <c r="K104" s="348" t="str">
        <f t="shared" si="2"/>
        <v>Pages</v>
      </c>
      <c r="L104" s="123"/>
      <c r="N104" s="90"/>
      <c r="O104" s="90"/>
      <c r="P104" s="90"/>
      <c r="Q104" s="90"/>
    </row>
    <row r="105" spans="1:17" s="8" customFormat="1" ht="21" customHeight="1">
      <c r="A105" s="347"/>
      <c r="B105" s="347"/>
      <c r="C105" s="1851" t="s">
        <v>517</v>
      </c>
      <c r="D105" s="1851"/>
      <c r="E105" s="1851"/>
      <c r="F105" s="1851"/>
      <c r="G105" s="1851"/>
      <c r="H105" s="861"/>
      <c r="I105" s="1398" t="b">
        <v>0</v>
      </c>
      <c r="J105" s="870" t="s">
        <v>517</v>
      </c>
      <c r="K105" s="348" t="str">
        <f t="shared" si="2"/>
        <v>Pages</v>
      </c>
      <c r="L105" s="123"/>
      <c r="N105" s="88"/>
      <c r="O105" s="88"/>
      <c r="P105" s="88"/>
      <c r="Q105" s="88"/>
    </row>
    <row r="106" spans="1:17" s="8" customFormat="1" ht="21" customHeight="1">
      <c r="A106" s="347"/>
      <c r="B106" s="347"/>
      <c r="C106" s="1851" t="s">
        <v>517</v>
      </c>
      <c r="D106" s="1851"/>
      <c r="E106" s="1851"/>
      <c r="F106" s="1851"/>
      <c r="G106" s="1851"/>
      <c r="H106" s="861"/>
      <c r="I106" s="1398" t="b">
        <v>0</v>
      </c>
      <c r="J106" s="870" t="s">
        <v>517</v>
      </c>
      <c r="K106" s="348" t="str">
        <f t="shared" si="2"/>
        <v>Pages</v>
      </c>
      <c r="L106" s="123"/>
      <c r="N106" s="88"/>
      <c r="O106" s="88"/>
      <c r="P106" s="88"/>
      <c r="Q106" s="88"/>
    </row>
    <row r="107" spans="1:17" s="8" customFormat="1" ht="21" customHeight="1">
      <c r="A107" s="347"/>
      <c r="B107" s="347"/>
      <c r="C107" s="1851" t="s">
        <v>517</v>
      </c>
      <c r="D107" s="1851"/>
      <c r="E107" s="1851"/>
      <c r="F107" s="1851"/>
      <c r="G107" s="1851"/>
      <c r="H107" s="861"/>
      <c r="I107" s="1398" t="b">
        <v>0</v>
      </c>
      <c r="J107" s="870" t="s">
        <v>517</v>
      </c>
      <c r="K107" s="348" t="str">
        <f t="shared" si="2"/>
        <v>Pages</v>
      </c>
      <c r="L107" s="123"/>
      <c r="N107" s="88"/>
      <c r="O107" s="88"/>
      <c r="P107" s="88"/>
      <c r="Q107" s="88"/>
    </row>
    <row r="108" spans="1:17" s="8" customFormat="1" ht="21" customHeight="1">
      <c r="A108" s="347"/>
      <c r="B108" s="347"/>
      <c r="C108" s="1851" t="s">
        <v>517</v>
      </c>
      <c r="D108" s="1851"/>
      <c r="E108" s="1851"/>
      <c r="F108" s="1851"/>
      <c r="G108" s="1851"/>
      <c r="H108" s="861"/>
      <c r="I108" s="1398" t="b">
        <v>0</v>
      </c>
      <c r="J108" s="870" t="s">
        <v>517</v>
      </c>
      <c r="K108" s="348" t="str">
        <f t="shared" si="2"/>
        <v>Pages</v>
      </c>
      <c r="L108" s="123"/>
      <c r="N108" s="88"/>
      <c r="O108" s="88"/>
      <c r="P108" s="88"/>
      <c r="Q108" s="88"/>
    </row>
    <row r="109" spans="1:17" ht="21" customHeight="1">
      <c r="A109" s="333"/>
      <c r="B109" s="333"/>
      <c r="C109" s="1851" t="s">
        <v>517</v>
      </c>
      <c r="D109" s="1851"/>
      <c r="E109" s="1851"/>
      <c r="F109" s="1851"/>
      <c r="G109" s="1851"/>
      <c r="H109" s="861"/>
      <c r="I109" s="1398" t="b">
        <v>0</v>
      </c>
      <c r="J109" s="870" t="s">
        <v>517</v>
      </c>
      <c r="K109" s="348" t="str">
        <f t="shared" si="2"/>
        <v>Pages</v>
      </c>
      <c r="L109" s="123"/>
    </row>
    <row r="110" spans="1:17" ht="21" customHeight="1">
      <c r="A110" s="333"/>
      <c r="B110" s="333"/>
      <c r="C110" s="1279"/>
      <c r="D110" s="1279"/>
      <c r="E110" s="1279"/>
      <c r="F110" s="1279"/>
      <c r="G110" s="1279"/>
      <c r="H110" s="1280"/>
      <c r="I110" s="1398"/>
      <c r="J110" s="1281"/>
      <c r="K110" s="348"/>
      <c r="L110" s="123"/>
    </row>
    <row r="111" spans="1:17" ht="21" customHeight="1" thickBot="1">
      <c r="A111" s="333"/>
      <c r="B111" s="333"/>
      <c r="C111" s="1769" t="s">
        <v>3665</v>
      </c>
      <c r="D111" s="1770"/>
      <c r="E111" s="1770"/>
      <c r="F111" s="1770"/>
      <c r="G111" s="1770"/>
      <c r="H111" s="1770"/>
      <c r="I111" s="1398"/>
      <c r="J111" s="1281"/>
      <c r="K111" s="1601" t="s">
        <v>2781</v>
      </c>
      <c r="L111" s="123"/>
    </row>
    <row r="112" spans="1:17" ht="21" customHeight="1">
      <c r="A112" s="333"/>
      <c r="B112" s="333"/>
      <c r="C112" s="1755" t="s">
        <v>2745</v>
      </c>
      <c r="D112" s="1756"/>
      <c r="E112" s="1756"/>
      <c r="F112" s="1757"/>
      <c r="G112" s="1607">
        <f>SUM(H113:H118)</f>
        <v>30</v>
      </c>
      <c r="H112" s="1602" t="s">
        <v>576</v>
      </c>
      <c r="I112" s="1398"/>
      <c r="J112" s="1281"/>
      <c r="K112" s="1752" t="s">
        <v>2785</v>
      </c>
      <c r="L112" s="123"/>
    </row>
    <row r="113" spans="1:12" ht="21" customHeight="1">
      <c r="A113" s="333"/>
      <c r="B113" s="333"/>
      <c r="C113" s="1758" t="s">
        <v>2746</v>
      </c>
      <c r="D113" s="1758"/>
      <c r="E113" s="1758"/>
      <c r="F113" s="1758"/>
      <c r="G113" s="1758"/>
      <c r="H113" s="1603">
        <v>10</v>
      </c>
      <c r="I113" s="1398"/>
      <c r="J113" s="1281"/>
      <c r="K113" s="1753"/>
      <c r="L113" s="123"/>
    </row>
    <row r="114" spans="1:12" ht="21" customHeight="1">
      <c r="A114" s="333"/>
      <c r="B114" s="333"/>
      <c r="C114" s="1758" t="s">
        <v>2747</v>
      </c>
      <c r="D114" s="1758"/>
      <c r="E114" s="1758"/>
      <c r="F114" s="1758"/>
      <c r="G114" s="1758"/>
      <c r="H114" s="1603">
        <v>10</v>
      </c>
      <c r="I114" s="1398"/>
      <c r="J114" s="1281"/>
      <c r="K114" s="1753"/>
      <c r="L114" s="123"/>
    </row>
    <row r="115" spans="1:12" ht="21" customHeight="1">
      <c r="A115" s="333"/>
      <c r="B115" s="333"/>
      <c r="C115" s="1758" t="s">
        <v>2748</v>
      </c>
      <c r="D115" s="1758"/>
      <c r="E115" s="1758"/>
      <c r="F115" s="1758"/>
      <c r="G115" s="1758"/>
      <c r="H115" s="1603">
        <v>10</v>
      </c>
      <c r="I115" s="1398"/>
      <c r="J115" s="1281"/>
      <c r="K115" s="1753"/>
      <c r="L115" s="123"/>
    </row>
    <row r="116" spans="1:12" ht="21" customHeight="1">
      <c r="A116" s="333"/>
      <c r="B116" s="333"/>
      <c r="C116" s="1766" t="s">
        <v>517</v>
      </c>
      <c r="D116" s="1767"/>
      <c r="E116" s="1767"/>
      <c r="F116" s="1767"/>
      <c r="G116" s="1768"/>
      <c r="H116" s="1603" t="s">
        <v>517</v>
      </c>
      <c r="I116" s="1398"/>
      <c r="J116" s="1281"/>
      <c r="K116" s="1753"/>
      <c r="L116" s="123"/>
    </row>
    <row r="117" spans="1:12" ht="21" customHeight="1">
      <c r="A117" s="333"/>
      <c r="B117" s="333"/>
      <c r="C117" s="1766" t="s">
        <v>517</v>
      </c>
      <c r="D117" s="1767"/>
      <c r="E117" s="1767"/>
      <c r="F117" s="1767"/>
      <c r="G117" s="1768"/>
      <c r="H117" s="1603" t="s">
        <v>517</v>
      </c>
      <c r="I117" s="1398"/>
      <c r="J117" s="1281"/>
      <c r="K117" s="1753"/>
      <c r="L117" s="123"/>
    </row>
    <row r="118" spans="1:12" ht="21" customHeight="1" thickBot="1">
      <c r="A118" s="333"/>
      <c r="B118" s="333"/>
      <c r="C118" s="1766" t="s">
        <v>517</v>
      </c>
      <c r="D118" s="1767"/>
      <c r="E118" s="1767"/>
      <c r="F118" s="1767"/>
      <c r="G118" s="1768"/>
      <c r="H118" s="1603" t="s">
        <v>517</v>
      </c>
      <c r="I118" s="1398"/>
      <c r="J118" s="1281"/>
      <c r="K118" s="1754"/>
      <c r="L118" s="123"/>
    </row>
    <row r="119" spans="1:12" ht="21" customHeight="1">
      <c r="A119" s="333"/>
      <c r="B119" s="333"/>
      <c r="C119" s="1755" t="s">
        <v>2749</v>
      </c>
      <c r="D119" s="1756"/>
      <c r="E119" s="1756"/>
      <c r="F119" s="1757"/>
      <c r="G119" s="1608">
        <f>SUM(H120:H127)</f>
        <v>25</v>
      </c>
      <c r="H119" s="1602" t="s">
        <v>576</v>
      </c>
      <c r="I119" s="1398"/>
      <c r="J119" s="1281"/>
      <c r="K119" s="1752" t="s">
        <v>2788</v>
      </c>
      <c r="L119" s="123"/>
    </row>
    <row r="120" spans="1:12" ht="21" customHeight="1">
      <c r="A120" s="333"/>
      <c r="B120" s="333"/>
      <c r="C120" s="1771" t="s">
        <v>2750</v>
      </c>
      <c r="D120" s="1772"/>
      <c r="E120" s="1772"/>
      <c r="F120" s="1772"/>
      <c r="G120" s="1773"/>
      <c r="H120" s="1604">
        <v>5</v>
      </c>
      <c r="I120" s="1398"/>
      <c r="J120" s="1281"/>
      <c r="K120" s="1753"/>
      <c r="L120" s="123"/>
    </row>
    <row r="121" spans="1:12" ht="21" customHeight="1">
      <c r="A121" s="333"/>
      <c r="B121" s="333"/>
      <c r="C121" s="1758" t="s">
        <v>2751</v>
      </c>
      <c r="D121" s="1758"/>
      <c r="E121" s="1758"/>
      <c r="F121" s="1758"/>
      <c r="G121" s="1758"/>
      <c r="H121" s="1604">
        <v>5</v>
      </c>
      <c r="I121" s="1398"/>
      <c r="J121" s="1281"/>
      <c r="K121" s="1753"/>
      <c r="L121" s="123"/>
    </row>
    <row r="122" spans="1:12" ht="29.4" customHeight="1">
      <c r="A122" s="333"/>
      <c r="B122" s="333"/>
      <c r="C122" s="1758" t="s">
        <v>2752</v>
      </c>
      <c r="D122" s="1758"/>
      <c r="E122" s="1758"/>
      <c r="F122" s="1758"/>
      <c r="G122" s="1758"/>
      <c r="H122" s="1604">
        <v>5</v>
      </c>
      <c r="I122" s="1398"/>
      <c r="J122" s="1281"/>
      <c r="K122" s="1753"/>
      <c r="L122" s="123"/>
    </row>
    <row r="123" spans="1:12" ht="21" customHeight="1">
      <c r="A123" s="333"/>
      <c r="B123" s="333"/>
      <c r="C123" s="1758" t="s">
        <v>2753</v>
      </c>
      <c r="D123" s="1758"/>
      <c r="E123" s="1758"/>
      <c r="F123" s="1758"/>
      <c r="G123" s="1758"/>
      <c r="H123" s="1604">
        <v>5</v>
      </c>
      <c r="I123" s="1398"/>
      <c r="J123" s="1281"/>
      <c r="K123" s="1753"/>
      <c r="L123" s="123"/>
    </row>
    <row r="124" spans="1:12" ht="21" customHeight="1">
      <c r="A124" s="333"/>
      <c r="B124" s="333"/>
      <c r="C124" s="1758" t="s">
        <v>2754</v>
      </c>
      <c r="D124" s="1758"/>
      <c r="E124" s="1758"/>
      <c r="F124" s="1758"/>
      <c r="G124" s="1758"/>
      <c r="H124" s="1604">
        <v>5</v>
      </c>
      <c r="I124" s="1398"/>
      <c r="J124" s="1281"/>
      <c r="K124" s="1753"/>
      <c r="L124" s="123"/>
    </row>
    <row r="125" spans="1:12" ht="21" customHeight="1">
      <c r="A125" s="333"/>
      <c r="B125" s="333"/>
      <c r="C125" s="1766" t="s">
        <v>517</v>
      </c>
      <c r="D125" s="1767"/>
      <c r="E125" s="1767"/>
      <c r="F125" s="1767"/>
      <c r="G125" s="1768"/>
      <c r="H125" s="1604" t="s">
        <v>517</v>
      </c>
      <c r="I125" s="1398"/>
      <c r="J125" s="1281"/>
      <c r="K125" s="1753"/>
      <c r="L125" s="123"/>
    </row>
    <row r="126" spans="1:12" ht="21" customHeight="1">
      <c r="A126" s="333"/>
      <c r="B126" s="333"/>
      <c r="C126" s="1766" t="s">
        <v>517</v>
      </c>
      <c r="D126" s="1767"/>
      <c r="E126" s="1767"/>
      <c r="F126" s="1767"/>
      <c r="G126" s="1768"/>
      <c r="H126" s="1604" t="s">
        <v>517</v>
      </c>
      <c r="I126" s="1398"/>
      <c r="J126" s="1281"/>
      <c r="K126" s="1753"/>
      <c r="L126" s="123"/>
    </row>
    <row r="127" spans="1:12" ht="21" customHeight="1" thickBot="1">
      <c r="A127" s="333"/>
      <c r="B127" s="333"/>
      <c r="C127" s="1766" t="s">
        <v>517</v>
      </c>
      <c r="D127" s="1767"/>
      <c r="E127" s="1767"/>
      <c r="F127" s="1767"/>
      <c r="G127" s="1768"/>
      <c r="H127" s="1604" t="s">
        <v>517</v>
      </c>
      <c r="I127" s="1398"/>
      <c r="J127" s="1281"/>
      <c r="K127" s="1754"/>
      <c r="L127" s="123"/>
    </row>
    <row r="128" spans="1:12" ht="34.950000000000003" customHeight="1">
      <c r="A128" s="333"/>
      <c r="B128" s="333"/>
      <c r="C128" s="1755" t="s">
        <v>2755</v>
      </c>
      <c r="D128" s="1756"/>
      <c r="E128" s="1756"/>
      <c r="F128" s="1757"/>
      <c r="G128" s="1609">
        <f>SUM(H129:H136)</f>
        <v>10</v>
      </c>
      <c r="H128" s="1602" t="s">
        <v>576</v>
      </c>
      <c r="I128" s="1398"/>
      <c r="J128" s="1281"/>
      <c r="K128" s="1763" t="s">
        <v>2790</v>
      </c>
      <c r="L128" s="123"/>
    </row>
    <row r="129" spans="1:12" ht="21" customHeight="1">
      <c r="A129" s="333"/>
      <c r="B129" s="333"/>
      <c r="C129" s="1758" t="s">
        <v>2756</v>
      </c>
      <c r="D129" s="1758"/>
      <c r="E129" s="1758"/>
      <c r="F129" s="1758"/>
      <c r="G129" s="1758"/>
      <c r="H129" s="1604">
        <v>2</v>
      </c>
      <c r="I129" s="1398"/>
      <c r="J129" s="1281"/>
      <c r="K129" s="1764"/>
      <c r="L129" s="123"/>
    </row>
    <row r="130" spans="1:12" ht="32.4" customHeight="1">
      <c r="A130" s="333"/>
      <c r="B130" s="333"/>
      <c r="C130" s="1758" t="s">
        <v>2777</v>
      </c>
      <c r="D130" s="1758"/>
      <c r="E130" s="1758"/>
      <c r="F130" s="1758"/>
      <c r="G130" s="1758"/>
      <c r="H130" s="1604">
        <v>1</v>
      </c>
      <c r="I130" s="1398"/>
      <c r="J130" s="1281"/>
      <c r="K130" s="1764"/>
      <c r="L130" s="123"/>
    </row>
    <row r="131" spans="1:12" ht="21" customHeight="1">
      <c r="A131" s="333"/>
      <c r="B131" s="333"/>
      <c r="C131" s="1758" t="s">
        <v>2757</v>
      </c>
      <c r="D131" s="1758"/>
      <c r="E131" s="1758"/>
      <c r="F131" s="1758"/>
      <c r="G131" s="1758"/>
      <c r="H131" s="1604">
        <v>1</v>
      </c>
      <c r="I131" s="1398"/>
      <c r="J131" s="1281"/>
      <c r="K131" s="1764"/>
      <c r="L131" s="123"/>
    </row>
    <row r="132" spans="1:12" ht="21" customHeight="1">
      <c r="A132" s="333"/>
      <c r="B132" s="333"/>
      <c r="C132" s="1758" t="s">
        <v>2758</v>
      </c>
      <c r="D132" s="1758"/>
      <c r="E132" s="1758"/>
      <c r="F132" s="1758"/>
      <c r="G132" s="1758"/>
      <c r="H132" s="1604">
        <v>2</v>
      </c>
      <c r="I132" s="1398"/>
      <c r="J132" s="1281"/>
      <c r="K132" s="1764"/>
      <c r="L132" s="123"/>
    </row>
    <row r="133" spans="1:12" ht="21" customHeight="1">
      <c r="A133" s="333"/>
      <c r="B133" s="333"/>
      <c r="C133" s="1758" t="s">
        <v>2759</v>
      </c>
      <c r="D133" s="1758"/>
      <c r="E133" s="1758"/>
      <c r="F133" s="1758"/>
      <c r="G133" s="1758"/>
      <c r="H133" s="1604">
        <v>2</v>
      </c>
      <c r="I133" s="1398"/>
      <c r="J133" s="1281"/>
      <c r="K133" s="1764"/>
      <c r="L133" s="123"/>
    </row>
    <row r="134" spans="1:12" ht="21" customHeight="1">
      <c r="A134" s="333"/>
      <c r="B134" s="333"/>
      <c r="C134" s="1758" t="s">
        <v>2760</v>
      </c>
      <c r="D134" s="1758"/>
      <c r="E134" s="1758"/>
      <c r="F134" s="1758"/>
      <c r="G134" s="1758"/>
      <c r="H134" s="1604">
        <v>2</v>
      </c>
      <c r="I134" s="1398"/>
      <c r="J134" s="1281"/>
      <c r="K134" s="1764"/>
      <c r="L134" s="123"/>
    </row>
    <row r="135" spans="1:12" ht="21" customHeight="1">
      <c r="A135" s="333"/>
      <c r="B135" s="333"/>
      <c r="C135" s="1766" t="s">
        <v>517</v>
      </c>
      <c r="D135" s="1767"/>
      <c r="E135" s="1767"/>
      <c r="F135" s="1767"/>
      <c r="G135" s="1768"/>
      <c r="H135" s="1604" t="s">
        <v>517</v>
      </c>
      <c r="I135" s="1398"/>
      <c r="J135" s="1281"/>
      <c r="K135" s="1764"/>
      <c r="L135" s="123"/>
    </row>
    <row r="136" spans="1:12" ht="21" customHeight="1" thickBot="1">
      <c r="A136" s="333"/>
      <c r="B136" s="333"/>
      <c r="C136" s="1766" t="s">
        <v>517</v>
      </c>
      <c r="D136" s="1767"/>
      <c r="E136" s="1767"/>
      <c r="F136" s="1767"/>
      <c r="G136" s="1768"/>
      <c r="H136" s="1604" t="s">
        <v>517</v>
      </c>
      <c r="I136" s="1398"/>
      <c r="J136" s="1281"/>
      <c r="K136" s="1765"/>
      <c r="L136" s="123"/>
    </row>
    <row r="137" spans="1:12" ht="21" customHeight="1">
      <c r="A137" s="333"/>
      <c r="B137" s="333"/>
      <c r="C137" s="1755" t="s">
        <v>2761</v>
      </c>
      <c r="D137" s="1756"/>
      <c r="E137" s="1756"/>
      <c r="F137" s="1757"/>
      <c r="G137" s="1609">
        <f>SUM(H138:H140)</f>
        <v>5</v>
      </c>
      <c r="H137" s="1602" t="s">
        <v>576</v>
      </c>
      <c r="I137" s="1398"/>
      <c r="J137" s="1281"/>
      <c r="K137" s="1763" t="s">
        <v>2792</v>
      </c>
      <c r="L137" s="123"/>
    </row>
    <row r="138" spans="1:12" ht="21" customHeight="1">
      <c r="A138" s="333"/>
      <c r="B138" s="333"/>
      <c r="C138" s="1758" t="s">
        <v>2762</v>
      </c>
      <c r="D138" s="1758"/>
      <c r="E138" s="1758"/>
      <c r="F138" s="1758"/>
      <c r="G138" s="1758"/>
      <c r="H138" s="1603">
        <v>5</v>
      </c>
      <c r="I138" s="1398"/>
      <c r="J138" s="1281"/>
      <c r="K138" s="1764"/>
      <c r="L138" s="123"/>
    </row>
    <row r="139" spans="1:12" ht="21" customHeight="1">
      <c r="A139" s="333"/>
      <c r="B139" s="333"/>
      <c r="C139" s="1766" t="s">
        <v>517</v>
      </c>
      <c r="D139" s="1767"/>
      <c r="E139" s="1767"/>
      <c r="F139" s="1767"/>
      <c r="G139" s="1768"/>
      <c r="H139" s="1603" t="s">
        <v>517</v>
      </c>
      <c r="I139" s="1398"/>
      <c r="J139" s="1281"/>
      <c r="K139" s="1764"/>
      <c r="L139" s="123"/>
    </row>
    <row r="140" spans="1:12" ht="21" customHeight="1" thickBot="1">
      <c r="A140" s="333"/>
      <c r="B140" s="333"/>
      <c r="C140" s="1766" t="s">
        <v>517</v>
      </c>
      <c r="D140" s="1767"/>
      <c r="E140" s="1767"/>
      <c r="F140" s="1767"/>
      <c r="G140" s="1768"/>
      <c r="H140" s="1603" t="s">
        <v>517</v>
      </c>
      <c r="I140" s="1398"/>
      <c r="J140" s="1281"/>
      <c r="K140" s="1765"/>
      <c r="L140" s="123"/>
    </row>
    <row r="141" spans="1:12" ht="21" customHeight="1">
      <c r="A141" s="333"/>
      <c r="B141" s="333"/>
      <c r="C141" s="1755" t="s">
        <v>2763</v>
      </c>
      <c r="D141" s="1756">
        <v>20</v>
      </c>
      <c r="E141" s="1756"/>
      <c r="F141" s="1757"/>
      <c r="G141" s="1609">
        <f>SUM(H142:H153)</f>
        <v>20</v>
      </c>
      <c r="H141" s="1602" t="s">
        <v>576</v>
      </c>
      <c r="I141" s="1398"/>
      <c r="J141" s="1281"/>
      <c r="K141" s="1752" t="s">
        <v>2794</v>
      </c>
      <c r="L141" s="123"/>
    </row>
    <row r="142" spans="1:12" ht="21" customHeight="1">
      <c r="A142" s="333"/>
      <c r="B142" s="333"/>
      <c r="C142" s="1758" t="s">
        <v>2764</v>
      </c>
      <c r="D142" s="1758"/>
      <c r="E142" s="1758"/>
      <c r="F142" s="1758"/>
      <c r="G142" s="1758"/>
      <c r="H142" s="1603">
        <v>3</v>
      </c>
      <c r="I142" s="1398"/>
      <c r="J142" s="1281"/>
      <c r="K142" s="1753"/>
      <c r="L142" s="123"/>
    </row>
    <row r="143" spans="1:12" ht="21" customHeight="1">
      <c r="A143" s="333"/>
      <c r="B143" s="333"/>
      <c r="C143" s="1758" t="s">
        <v>2765</v>
      </c>
      <c r="D143" s="1758"/>
      <c r="E143" s="1758"/>
      <c r="F143" s="1758"/>
      <c r="G143" s="1758"/>
      <c r="H143" s="1603">
        <v>5</v>
      </c>
      <c r="I143" s="1398"/>
      <c r="J143" s="1281"/>
      <c r="K143" s="1753"/>
      <c r="L143" s="123"/>
    </row>
    <row r="144" spans="1:12" ht="21" customHeight="1">
      <c r="A144" s="333"/>
      <c r="B144" s="333"/>
      <c r="C144" s="1758" t="s">
        <v>2766</v>
      </c>
      <c r="D144" s="1758"/>
      <c r="E144" s="1758"/>
      <c r="F144" s="1758"/>
      <c r="G144" s="1758"/>
      <c r="H144" s="1603">
        <v>1</v>
      </c>
      <c r="I144" s="1398"/>
      <c r="J144" s="1281"/>
      <c r="K144" s="1753"/>
      <c r="L144" s="123"/>
    </row>
    <row r="145" spans="1:12" ht="21" customHeight="1">
      <c r="A145" s="333"/>
      <c r="B145" s="333"/>
      <c r="C145" s="1758" t="s">
        <v>2767</v>
      </c>
      <c r="D145" s="1758"/>
      <c r="E145" s="1758"/>
      <c r="F145" s="1758"/>
      <c r="G145" s="1758"/>
      <c r="H145" s="1603">
        <v>3</v>
      </c>
      <c r="I145" s="1398"/>
      <c r="J145" s="1281"/>
      <c r="K145" s="1753"/>
      <c r="L145" s="123"/>
    </row>
    <row r="146" spans="1:12" ht="21" customHeight="1">
      <c r="A146" s="333"/>
      <c r="B146" s="333"/>
      <c r="C146" s="1758" t="s">
        <v>2768</v>
      </c>
      <c r="D146" s="1758"/>
      <c r="E146" s="1758"/>
      <c r="F146" s="1758"/>
      <c r="G146" s="1758"/>
      <c r="H146" s="1603">
        <v>3</v>
      </c>
      <c r="I146" s="1398"/>
      <c r="J146" s="1281"/>
      <c r="K146" s="1753"/>
      <c r="L146" s="123"/>
    </row>
    <row r="147" spans="1:12" ht="21" customHeight="1">
      <c r="A147" s="333"/>
      <c r="B147" s="333"/>
      <c r="C147" s="1758" t="s">
        <v>2769</v>
      </c>
      <c r="D147" s="1758"/>
      <c r="E147" s="1758"/>
      <c r="F147" s="1758"/>
      <c r="G147" s="1758"/>
      <c r="H147" s="1603">
        <v>1</v>
      </c>
      <c r="I147" s="1398"/>
      <c r="J147" s="1281"/>
      <c r="K147" s="1753"/>
      <c r="L147" s="123"/>
    </row>
    <row r="148" spans="1:12" ht="21" customHeight="1">
      <c r="A148" s="333"/>
      <c r="B148" s="333"/>
      <c r="C148" s="1758" t="s">
        <v>2770</v>
      </c>
      <c r="D148" s="1758"/>
      <c r="E148" s="1758"/>
      <c r="F148" s="1758"/>
      <c r="G148" s="1758"/>
      <c r="H148" s="1603">
        <v>1</v>
      </c>
      <c r="I148" s="1398"/>
      <c r="J148" s="1281"/>
      <c r="K148" s="1753"/>
      <c r="L148" s="123"/>
    </row>
    <row r="149" spans="1:12" ht="21" customHeight="1">
      <c r="A149" s="333"/>
      <c r="B149" s="333"/>
      <c r="C149" s="1758" t="s">
        <v>2771</v>
      </c>
      <c r="D149" s="1758"/>
      <c r="E149" s="1758"/>
      <c r="F149" s="1758"/>
      <c r="G149" s="1758"/>
      <c r="H149" s="1603">
        <v>1</v>
      </c>
      <c r="I149" s="1398"/>
      <c r="J149" s="1281"/>
      <c r="K149" s="1753"/>
      <c r="L149" s="123"/>
    </row>
    <row r="150" spans="1:12" ht="21" customHeight="1">
      <c r="A150" s="333"/>
      <c r="B150" s="333"/>
      <c r="C150" s="1758" t="s">
        <v>2772</v>
      </c>
      <c r="D150" s="1758"/>
      <c r="E150" s="1758"/>
      <c r="F150" s="1758"/>
      <c r="G150" s="1758"/>
      <c r="H150" s="1603">
        <v>2</v>
      </c>
      <c r="I150" s="1398"/>
      <c r="J150" s="1281"/>
      <c r="K150" s="1753"/>
      <c r="L150" s="123"/>
    </row>
    <row r="151" spans="1:12" ht="21" customHeight="1">
      <c r="A151" s="333"/>
      <c r="B151" s="333"/>
      <c r="C151" s="1766" t="s">
        <v>517</v>
      </c>
      <c r="D151" s="1767"/>
      <c r="E151" s="1767"/>
      <c r="F151" s="1767"/>
      <c r="G151" s="1768"/>
      <c r="H151" s="1603" t="s">
        <v>517</v>
      </c>
      <c r="I151" s="1398"/>
      <c r="J151" s="1281"/>
      <c r="K151" s="1753"/>
      <c r="L151" s="123"/>
    </row>
    <row r="152" spans="1:12" ht="21" customHeight="1">
      <c r="A152" s="333"/>
      <c r="B152" s="333"/>
      <c r="C152" s="1766" t="s">
        <v>517</v>
      </c>
      <c r="D152" s="1767"/>
      <c r="E152" s="1767"/>
      <c r="F152" s="1767"/>
      <c r="G152" s="1768"/>
      <c r="H152" s="1603" t="s">
        <v>517</v>
      </c>
      <c r="I152" s="1398"/>
      <c r="J152" s="1281"/>
      <c r="K152" s="1753"/>
      <c r="L152" s="123"/>
    </row>
    <row r="153" spans="1:12" ht="21" customHeight="1" thickBot="1">
      <c r="A153" s="333"/>
      <c r="B153" s="333"/>
      <c r="C153" s="1766" t="s">
        <v>517</v>
      </c>
      <c r="D153" s="1767"/>
      <c r="E153" s="1767"/>
      <c r="F153" s="1767"/>
      <c r="G153" s="1768"/>
      <c r="H153" s="1603" t="s">
        <v>517</v>
      </c>
      <c r="I153" s="1398"/>
      <c r="J153" s="1281"/>
      <c r="K153" s="1754"/>
      <c r="L153" s="123"/>
    </row>
    <row r="154" spans="1:12" ht="21" customHeight="1">
      <c r="A154" s="333"/>
      <c r="B154" s="333"/>
      <c r="C154" s="1755" t="s">
        <v>2773</v>
      </c>
      <c r="D154" s="1756"/>
      <c r="E154" s="1756"/>
      <c r="F154" s="1757"/>
      <c r="G154" s="1609">
        <v>10</v>
      </c>
      <c r="H154" s="1602" t="s">
        <v>576</v>
      </c>
      <c r="I154" s="1398"/>
      <c r="J154" s="1281"/>
      <c r="K154" s="1763" t="s">
        <v>2796</v>
      </c>
      <c r="L154" s="123"/>
    </row>
    <row r="155" spans="1:12" ht="21" customHeight="1">
      <c r="A155" s="333"/>
      <c r="B155" s="333"/>
      <c r="C155" s="1758" t="s">
        <v>2774</v>
      </c>
      <c r="D155" s="1758"/>
      <c r="E155" s="1758"/>
      <c r="F155" s="1758"/>
      <c r="G155" s="1758"/>
      <c r="H155" s="1605" t="s">
        <v>3639</v>
      </c>
      <c r="I155" s="1398"/>
      <c r="J155" s="1281"/>
      <c r="K155" s="1764"/>
      <c r="L155" s="123"/>
    </row>
    <row r="156" spans="1:12" ht="21" customHeight="1">
      <c r="A156" s="333"/>
      <c r="B156" s="333"/>
      <c r="C156" s="1758" t="s">
        <v>2775</v>
      </c>
      <c r="D156" s="1758"/>
      <c r="E156" s="1758"/>
      <c r="F156" s="1758"/>
      <c r="G156" s="1758"/>
      <c r="H156" s="1603">
        <v>5</v>
      </c>
      <c r="I156" s="1398"/>
      <c r="J156" s="1281"/>
      <c r="K156" s="1764"/>
      <c r="L156" s="123"/>
    </row>
    <row r="157" spans="1:12" ht="21" customHeight="1" thickBot="1">
      <c r="A157" s="333"/>
      <c r="B157" s="333"/>
      <c r="C157" s="1758" t="s">
        <v>2776</v>
      </c>
      <c r="D157" s="1758"/>
      <c r="E157" s="1758"/>
      <c r="F157" s="1758"/>
      <c r="G157" s="1758"/>
      <c r="H157" s="1606" t="s">
        <v>3640</v>
      </c>
      <c r="I157" s="1398"/>
      <c r="J157" s="1281"/>
      <c r="K157" s="1765"/>
      <c r="L157" s="123"/>
    </row>
    <row r="158" spans="1:12" ht="21" customHeight="1">
      <c r="A158" s="333"/>
      <c r="B158" s="333"/>
      <c r="C158" s="1276"/>
      <c r="D158" s="1276"/>
      <c r="E158" s="1277"/>
      <c r="F158" s="1278"/>
      <c r="G158" s="1279"/>
      <c r="H158" s="1280"/>
      <c r="I158" s="1398"/>
      <c r="J158" s="1281"/>
      <c r="K158" s="348"/>
      <c r="L158" s="123"/>
    </row>
    <row r="159" spans="1:12" ht="21" customHeight="1">
      <c r="A159" s="333"/>
      <c r="B159" s="333"/>
      <c r="C159" s="1849" t="s">
        <v>3777</v>
      </c>
      <c r="D159" s="1850"/>
      <c r="E159" s="1850"/>
      <c r="F159" s="1850"/>
      <c r="G159" s="1850"/>
      <c r="H159" s="1850"/>
      <c r="I159" s="1850"/>
      <c r="J159" s="1850"/>
      <c r="K159" s="348"/>
      <c r="L159" s="123"/>
    </row>
    <row r="160" spans="1:12" ht="21" customHeight="1">
      <c r="A160" s="333"/>
      <c r="B160" s="333"/>
      <c r="C160" s="1849"/>
      <c r="D160" s="1850"/>
      <c r="E160" s="1850"/>
      <c r="F160" s="1850"/>
      <c r="G160" s="1850"/>
      <c r="H160" s="1850"/>
      <c r="I160" s="1850"/>
      <c r="J160" s="1850"/>
      <c r="K160" s="348"/>
      <c r="L160" s="123"/>
    </row>
    <row r="161" spans="1:12" ht="21" customHeight="1">
      <c r="A161" s="333"/>
      <c r="B161" s="333"/>
      <c r="C161" s="1279"/>
      <c r="D161" s="1279"/>
      <c r="E161" s="1279"/>
      <c r="F161" s="1279"/>
      <c r="G161" s="1279"/>
      <c r="H161" s="1280"/>
      <c r="I161" s="1398"/>
      <c r="J161" s="1281"/>
      <c r="K161" s="348"/>
      <c r="L161" s="123"/>
    </row>
    <row r="162" spans="1:12" ht="21" customHeight="1">
      <c r="A162" s="333"/>
      <c r="B162" s="333"/>
      <c r="C162" s="1926" t="s">
        <v>3824</v>
      </c>
      <c r="D162" s="1927"/>
      <c r="E162" s="1927"/>
      <c r="F162" s="1927"/>
      <c r="G162" s="1927"/>
      <c r="H162" s="1927"/>
      <c r="I162" s="1065"/>
      <c r="J162" s="1281"/>
      <c r="K162" s="348"/>
      <c r="L162" s="123"/>
    </row>
    <row r="163" spans="1:12" ht="21" customHeight="1">
      <c r="A163" s="333"/>
      <c r="B163" s="333"/>
      <c r="C163" s="1761" t="str">
        <f>+C113</f>
        <v>Proof of working capital of at least 25% of project value</v>
      </c>
      <c r="D163" s="1761"/>
      <c r="E163" s="1761"/>
      <c r="F163" s="1761"/>
      <c r="G163" s="1761"/>
      <c r="H163" s="1761"/>
      <c r="I163" s="480"/>
      <c r="J163" s="333"/>
      <c r="K163" s="1393"/>
      <c r="L163" s="1282" t="b">
        <v>1</v>
      </c>
    </row>
    <row r="164" spans="1:12" ht="21" customHeight="1">
      <c r="A164" s="333"/>
      <c r="B164" s="333"/>
      <c r="C164" s="1761" t="str">
        <f>+C114</f>
        <v>Letters of credit reference from suppliers and credit limits to be stipulated with supporting documents</v>
      </c>
      <c r="D164" s="1761"/>
      <c r="E164" s="1761"/>
      <c r="F164" s="1761"/>
      <c r="G164" s="1761"/>
      <c r="H164" s="1761"/>
      <c r="I164" s="480"/>
      <c r="J164" s="333"/>
      <c r="K164" s="1393"/>
      <c r="L164" s="1282" t="b">
        <v>1</v>
      </c>
    </row>
    <row r="165" spans="1:12" ht="21" customHeight="1">
      <c r="A165" s="333"/>
      <c r="B165" s="333"/>
      <c r="C165" s="1761" t="str">
        <f>+C115</f>
        <v>Annual/Audited Financial Statement/Management Account/income and Expenditure Statements</v>
      </c>
      <c r="D165" s="1761"/>
      <c r="E165" s="1761"/>
      <c r="F165" s="1761"/>
      <c r="G165" s="1761"/>
      <c r="H165" s="1761"/>
      <c r="I165" s="480"/>
      <c r="J165" s="333"/>
      <c r="K165" s="1393"/>
      <c r="L165" s="1282" t="b">
        <v>1</v>
      </c>
    </row>
    <row r="166" spans="1:12" ht="21" customHeight="1">
      <c r="A166" s="333"/>
      <c r="B166" s="333"/>
      <c r="C166" s="1761" t="str">
        <f>+C120</f>
        <v>Detailed schedule of resources at all levels</v>
      </c>
      <c r="D166" s="1761"/>
      <c r="E166" s="1761"/>
      <c r="F166" s="1761"/>
      <c r="G166" s="1761"/>
      <c r="H166" s="1761"/>
      <c r="I166" s="480"/>
      <c r="J166" s="333"/>
      <c r="K166" s="1393"/>
      <c r="L166" s="1282" t="b">
        <v>1</v>
      </c>
    </row>
    <row r="167" spans="1:12" ht="21" customHeight="1">
      <c r="A167" s="333"/>
      <c r="B167" s="333"/>
      <c r="C167" s="1761" t="str">
        <f>+C121</f>
        <v>Schedule of years of experience on similar projects</v>
      </c>
      <c r="D167" s="1761"/>
      <c r="E167" s="1761"/>
      <c r="F167" s="1761"/>
      <c r="G167" s="1761"/>
      <c r="H167" s="1761"/>
      <c r="I167" s="480"/>
      <c r="J167" s="333"/>
      <c r="K167" s="1393"/>
      <c r="L167" s="1282" t="b">
        <v>1</v>
      </c>
    </row>
    <row r="168" spans="1:12" ht="27.6" customHeight="1">
      <c r="A168" s="333"/>
      <c r="B168" s="333"/>
      <c r="C168" s="1761" t="str">
        <f>+C122</f>
        <v>Schedule of experience on projects of similar value and duration (Past 3 years) – letters of award to be attached and practical completion certificate for all work completed in the preceding 3 years</v>
      </c>
      <c r="D168" s="1761"/>
      <c r="E168" s="1761"/>
      <c r="F168" s="1761"/>
      <c r="G168" s="1761"/>
      <c r="H168" s="1761"/>
      <c r="I168" s="480"/>
      <c r="J168" s="333"/>
      <c r="K168" s="1393"/>
      <c r="L168" s="1282" t="b">
        <v>1</v>
      </c>
    </row>
    <row r="169" spans="1:12" ht="21" customHeight="1">
      <c r="A169" s="333"/>
      <c r="B169" s="333"/>
      <c r="C169" s="1761" t="str">
        <f>+C123</f>
        <v>Demonstrated ability to work on an accelerated programme</v>
      </c>
      <c r="D169" s="1761"/>
      <c r="E169" s="1761"/>
      <c r="F169" s="1761"/>
      <c r="G169" s="1761"/>
      <c r="H169" s="1761"/>
      <c r="I169" s="480"/>
      <c r="J169" s="333"/>
      <c r="K169" s="1393"/>
      <c r="L169" s="1282" t="b">
        <v>1</v>
      </c>
    </row>
    <row r="170" spans="1:12" ht="21" customHeight="1">
      <c r="A170" s="333"/>
      <c r="B170" s="333"/>
      <c r="C170" s="1761" t="str">
        <f>+C124</f>
        <v>Experience in projects that have operational challenges i.e. public interface</v>
      </c>
      <c r="D170" s="1761"/>
      <c r="E170" s="1761"/>
      <c r="F170" s="1761"/>
      <c r="G170" s="1761"/>
      <c r="H170" s="1761"/>
      <c r="I170" s="480"/>
      <c r="J170" s="333"/>
      <c r="K170" s="1393"/>
      <c r="L170" s="1282" t="b">
        <v>1</v>
      </c>
    </row>
    <row r="171" spans="1:12" ht="21" customHeight="1">
      <c r="A171" s="333"/>
      <c r="B171" s="333"/>
      <c r="C171" s="1761" t="s">
        <v>2755</v>
      </c>
      <c r="D171" s="1761"/>
      <c r="E171" s="1761"/>
      <c r="F171" s="1761"/>
      <c r="G171" s="1761"/>
      <c r="H171" s="1761"/>
      <c r="I171" s="480"/>
      <c r="J171" s="333"/>
      <c r="K171" s="1393"/>
      <c r="L171" s="1282" t="b">
        <v>1</v>
      </c>
    </row>
    <row r="172" spans="1:12" ht="21" customHeight="1">
      <c r="A172" s="333"/>
      <c r="B172" s="333"/>
      <c r="C172" s="1761" t="s">
        <v>2756</v>
      </c>
      <c r="D172" s="1761"/>
      <c r="E172" s="1761"/>
      <c r="F172" s="1761"/>
      <c r="G172" s="1761"/>
      <c r="H172" s="1761"/>
      <c r="I172" s="480"/>
      <c r="J172" s="333"/>
      <c r="K172" s="1393"/>
      <c r="L172" s="1282" t="b">
        <v>1</v>
      </c>
    </row>
    <row r="173" spans="1:12" ht="21" customHeight="1">
      <c r="A173" s="333"/>
      <c r="B173" s="333"/>
      <c r="C173" s="1761" t="s">
        <v>2777</v>
      </c>
      <c r="D173" s="1761"/>
      <c r="E173" s="1761"/>
      <c r="F173" s="1761"/>
      <c r="G173" s="1761"/>
      <c r="H173" s="1761"/>
      <c r="I173" s="480"/>
      <c r="J173" s="333"/>
      <c r="K173" s="1393"/>
      <c r="L173" s="1282" t="b">
        <v>1</v>
      </c>
    </row>
    <row r="174" spans="1:12" ht="21" customHeight="1">
      <c r="A174" s="333"/>
      <c r="B174" s="333"/>
      <c r="C174" s="1761" t="s">
        <v>2757</v>
      </c>
      <c r="D174" s="1761"/>
      <c r="E174" s="1761"/>
      <c r="F174" s="1761"/>
      <c r="G174" s="1761"/>
      <c r="H174" s="1761"/>
      <c r="I174" s="480"/>
      <c r="J174" s="333"/>
      <c r="K174" s="1393"/>
      <c r="L174" s="1282" t="b">
        <v>1</v>
      </c>
    </row>
    <row r="175" spans="1:12" ht="21" customHeight="1">
      <c r="A175" s="333"/>
      <c r="B175" s="333"/>
      <c r="C175" s="1761" t="s">
        <v>2758</v>
      </c>
      <c r="D175" s="1761"/>
      <c r="E175" s="1761"/>
      <c r="F175" s="1761"/>
      <c r="G175" s="1761"/>
      <c r="H175" s="1761"/>
      <c r="I175" s="480"/>
      <c r="J175" s="333"/>
      <c r="K175" s="1393"/>
      <c r="L175" s="1282" t="b">
        <v>1</v>
      </c>
    </row>
    <row r="176" spans="1:12" ht="21" customHeight="1">
      <c r="A176" s="333"/>
      <c r="B176" s="333"/>
      <c r="C176" s="1761" t="s">
        <v>2759</v>
      </c>
      <c r="D176" s="1761"/>
      <c r="E176" s="1761"/>
      <c r="F176" s="1761"/>
      <c r="G176" s="1761"/>
      <c r="H176" s="1761"/>
      <c r="I176" s="480"/>
      <c r="J176" s="333"/>
      <c r="K176" s="1393"/>
      <c r="L176" s="1282" t="b">
        <v>1</v>
      </c>
    </row>
    <row r="177" spans="1:12" ht="21" customHeight="1">
      <c r="A177" s="333"/>
      <c r="B177" s="333"/>
      <c r="C177" s="1761" t="s">
        <v>2760</v>
      </c>
      <c r="D177" s="1761"/>
      <c r="E177" s="1761"/>
      <c r="F177" s="1761"/>
      <c r="G177" s="1761"/>
      <c r="H177" s="1761"/>
      <c r="I177" s="480"/>
      <c r="J177" s="333"/>
      <c r="K177" s="1393"/>
      <c r="L177" s="1282" t="b">
        <v>1</v>
      </c>
    </row>
    <row r="178" spans="1:12" ht="21" customHeight="1">
      <c r="A178" s="333"/>
      <c r="B178" s="333"/>
      <c r="C178" s="1761" t="s">
        <v>2762</v>
      </c>
      <c r="D178" s="1761"/>
      <c r="E178" s="1761"/>
      <c r="F178" s="1761"/>
      <c r="G178" s="1761"/>
      <c r="H178" s="1761"/>
      <c r="I178" s="480"/>
      <c r="J178" s="333"/>
      <c r="K178" s="1393"/>
      <c r="L178" s="1282" t="b">
        <v>1</v>
      </c>
    </row>
    <row r="179" spans="1:12" ht="21" customHeight="1">
      <c r="A179" s="333"/>
      <c r="B179" s="333"/>
      <c r="C179" s="1761" t="s">
        <v>2764</v>
      </c>
      <c r="D179" s="1761"/>
      <c r="E179" s="1761"/>
      <c r="F179" s="1761"/>
      <c r="G179" s="1761"/>
      <c r="H179" s="1761"/>
      <c r="I179" s="480"/>
      <c r="J179" s="333"/>
      <c r="K179" s="1393"/>
      <c r="L179" s="1282" t="b">
        <v>1</v>
      </c>
    </row>
    <row r="180" spans="1:12" ht="21" customHeight="1">
      <c r="A180" s="333"/>
      <c r="B180" s="333"/>
      <c r="C180" s="1761" t="s">
        <v>2765</v>
      </c>
      <c r="D180" s="1761"/>
      <c r="E180" s="1761"/>
      <c r="F180" s="1761"/>
      <c r="G180" s="1761"/>
      <c r="H180" s="1761"/>
      <c r="I180" s="480"/>
      <c r="J180" s="333"/>
      <c r="K180" s="1393"/>
      <c r="L180" s="1282" t="b">
        <v>1</v>
      </c>
    </row>
    <row r="181" spans="1:12" ht="21" customHeight="1">
      <c r="A181" s="333"/>
      <c r="B181" s="333"/>
      <c r="C181" s="1761" t="s">
        <v>2766</v>
      </c>
      <c r="D181" s="1761"/>
      <c r="E181" s="1761"/>
      <c r="F181" s="1761"/>
      <c r="G181" s="1761"/>
      <c r="H181" s="1761"/>
      <c r="I181" s="480"/>
      <c r="J181" s="333"/>
      <c r="K181" s="1393"/>
      <c r="L181" s="1282" t="b">
        <v>1</v>
      </c>
    </row>
    <row r="182" spans="1:12" ht="21" customHeight="1">
      <c r="A182" s="333"/>
      <c r="B182" s="333"/>
      <c r="C182" s="1761" t="s">
        <v>2767</v>
      </c>
      <c r="D182" s="1761"/>
      <c r="E182" s="1761"/>
      <c r="F182" s="1761"/>
      <c r="G182" s="1761"/>
      <c r="H182" s="1761"/>
      <c r="I182" s="480"/>
      <c r="J182" s="333"/>
      <c r="K182" s="1393"/>
      <c r="L182" s="1282" t="b">
        <v>1</v>
      </c>
    </row>
    <row r="183" spans="1:12" ht="21" customHeight="1">
      <c r="A183" s="333"/>
      <c r="B183" s="333"/>
      <c r="C183" s="1761" t="s">
        <v>2768</v>
      </c>
      <c r="D183" s="1761"/>
      <c r="E183" s="1761"/>
      <c r="F183" s="1761"/>
      <c r="G183" s="1761"/>
      <c r="H183" s="1761"/>
      <c r="I183" s="480"/>
      <c r="J183" s="333"/>
      <c r="K183" s="1393"/>
      <c r="L183" s="1282" t="b">
        <v>1</v>
      </c>
    </row>
    <row r="184" spans="1:12" ht="21" customHeight="1">
      <c r="A184" s="333"/>
      <c r="B184" s="333"/>
      <c r="C184" s="1761" t="s">
        <v>2769</v>
      </c>
      <c r="D184" s="1761"/>
      <c r="E184" s="1761"/>
      <c r="F184" s="1761"/>
      <c r="G184" s="1761"/>
      <c r="H184" s="1761"/>
      <c r="I184" s="480"/>
      <c r="J184" s="333"/>
      <c r="K184" s="1393"/>
      <c r="L184" s="1282" t="b">
        <v>1</v>
      </c>
    </row>
    <row r="185" spans="1:12" ht="21" customHeight="1">
      <c r="A185" s="333"/>
      <c r="B185" s="333"/>
      <c r="C185" s="1761" t="s">
        <v>2770</v>
      </c>
      <c r="D185" s="1761"/>
      <c r="E185" s="1761"/>
      <c r="F185" s="1761"/>
      <c r="G185" s="1761"/>
      <c r="H185" s="1761"/>
      <c r="I185" s="480"/>
      <c r="J185" s="333"/>
      <c r="K185" s="1393"/>
      <c r="L185" s="1282" t="b">
        <v>1</v>
      </c>
    </row>
    <row r="186" spans="1:12" ht="21" customHeight="1">
      <c r="A186" s="333"/>
      <c r="B186" s="333"/>
      <c r="C186" s="1761" t="s">
        <v>2771</v>
      </c>
      <c r="D186" s="1761"/>
      <c r="E186" s="1761"/>
      <c r="F186" s="1761"/>
      <c r="G186" s="1761"/>
      <c r="H186" s="1761"/>
      <c r="I186" s="480"/>
      <c r="J186" s="333"/>
      <c r="K186" s="1393"/>
      <c r="L186" s="1282" t="b">
        <v>1</v>
      </c>
    </row>
    <row r="187" spans="1:12" ht="21" customHeight="1">
      <c r="A187" s="333"/>
      <c r="B187" s="333"/>
      <c r="C187" s="1761" t="s">
        <v>2772</v>
      </c>
      <c r="D187" s="1761"/>
      <c r="E187" s="1761"/>
      <c r="F187" s="1761"/>
      <c r="G187" s="1761"/>
      <c r="H187" s="1761"/>
      <c r="I187" s="480"/>
      <c r="J187" s="333"/>
      <c r="K187" s="1393"/>
      <c r="L187" s="1282" t="b">
        <v>1</v>
      </c>
    </row>
    <row r="188" spans="1:12" ht="21" customHeight="1">
      <c r="A188" s="333"/>
      <c r="B188" s="333"/>
      <c r="C188" s="1925" t="s">
        <v>517</v>
      </c>
      <c r="D188" s="1925"/>
      <c r="E188" s="1925"/>
      <c r="F188" s="1925"/>
      <c r="G188" s="1925"/>
      <c r="H188" s="1925"/>
      <c r="I188" s="480"/>
      <c r="J188" s="333"/>
      <c r="K188" s="1393"/>
      <c r="L188" s="1282" t="b">
        <v>0</v>
      </c>
    </row>
    <row r="189" spans="1:12" ht="21" customHeight="1">
      <c r="A189" s="333"/>
      <c r="B189" s="333"/>
      <c r="C189" s="1762" t="s">
        <v>517</v>
      </c>
      <c r="D189" s="1762"/>
      <c r="E189" s="1762"/>
      <c r="F189" s="1762"/>
      <c r="G189" s="1762"/>
      <c r="H189" s="1762"/>
      <c r="I189" s="480"/>
      <c r="J189" s="333"/>
      <c r="K189" s="1393"/>
      <c r="L189" s="1282" t="b">
        <v>0</v>
      </c>
    </row>
    <row r="190" spans="1:12" ht="21" customHeight="1">
      <c r="A190" s="333"/>
      <c r="B190" s="333"/>
      <c r="C190" s="1762" t="s">
        <v>517</v>
      </c>
      <c r="D190" s="1762"/>
      <c r="E190" s="1762"/>
      <c r="F190" s="1762"/>
      <c r="G190" s="1762"/>
      <c r="H190" s="1762"/>
      <c r="I190" s="480"/>
      <c r="J190" s="333"/>
      <c r="K190" s="1393"/>
      <c r="L190" s="1282" t="b">
        <v>0</v>
      </c>
    </row>
    <row r="191" spans="1:12" ht="21" customHeight="1">
      <c r="A191" s="333"/>
      <c r="B191" s="333"/>
      <c r="C191" s="1762" t="s">
        <v>517</v>
      </c>
      <c r="D191" s="1762"/>
      <c r="E191" s="1762"/>
      <c r="F191" s="1762"/>
      <c r="G191" s="1762"/>
      <c r="H191" s="1762"/>
      <c r="I191" s="480"/>
      <c r="J191" s="333"/>
      <c r="K191" s="1393"/>
      <c r="L191" s="1282" t="b">
        <v>0</v>
      </c>
    </row>
    <row r="192" spans="1:12" ht="21" customHeight="1">
      <c r="A192" s="333"/>
      <c r="B192" s="333"/>
      <c r="C192" s="1762" t="s">
        <v>517</v>
      </c>
      <c r="D192" s="1762"/>
      <c r="E192" s="1762"/>
      <c r="F192" s="1762"/>
      <c r="G192" s="1762"/>
      <c r="H192" s="1762"/>
      <c r="I192" s="480"/>
      <c r="J192" s="333"/>
      <c r="K192" s="1393"/>
      <c r="L192" s="1282" t="b">
        <v>0</v>
      </c>
    </row>
    <row r="193" spans="1:12" ht="21" customHeight="1">
      <c r="A193" s="333"/>
      <c r="B193" s="333"/>
      <c r="C193" s="1279"/>
      <c r="D193" s="1279"/>
      <c r="E193" s="1279"/>
      <c r="F193" s="1279"/>
      <c r="G193" s="1279"/>
      <c r="H193" s="1280"/>
      <c r="I193" s="1398"/>
      <c r="J193" s="1281"/>
      <c r="K193" s="348"/>
      <c r="L193" s="123"/>
    </row>
    <row r="194" spans="1:12" ht="21" customHeight="1">
      <c r="A194" s="333"/>
      <c r="B194" s="333"/>
      <c r="C194" s="1279"/>
      <c r="D194" s="1279"/>
      <c r="E194" s="1279"/>
      <c r="F194" s="1279"/>
      <c r="G194" s="1279"/>
      <c r="H194" s="1280"/>
      <c r="I194" s="1398"/>
      <c r="J194" s="1281"/>
      <c r="K194" s="348"/>
      <c r="L194" s="123"/>
    </row>
    <row r="195" spans="1:12">
      <c r="A195" s="333"/>
      <c r="B195" s="333"/>
      <c r="C195" s="357"/>
      <c r="D195" s="357"/>
      <c r="E195" s="357"/>
      <c r="F195" s="357"/>
      <c r="G195" s="357"/>
      <c r="H195" s="358"/>
      <c r="I195" s="480"/>
      <c r="J195" s="348"/>
      <c r="K195" s="348"/>
      <c r="L195" s="123"/>
    </row>
    <row r="196" spans="1:12" ht="15.6">
      <c r="A196" s="333"/>
      <c r="B196" s="333"/>
      <c r="C196" s="351" t="s">
        <v>1130</v>
      </c>
      <c r="D196" s="351"/>
      <c r="E196" s="351"/>
      <c r="F196" s="351"/>
      <c r="G196" s="351"/>
      <c r="H196" s="871">
        <f>+J99</f>
        <v>5</v>
      </c>
      <c r="I196" s="480"/>
      <c r="J196" s="348" t="str">
        <f>IF(H196=1,"Page","Pages")</f>
        <v>Pages</v>
      </c>
      <c r="K196" s="333"/>
      <c r="L196" s="123"/>
    </row>
    <row r="197" spans="1:12">
      <c r="A197" s="333"/>
      <c r="B197" s="333"/>
      <c r="C197" s="353"/>
      <c r="D197" s="353"/>
      <c r="E197" s="353"/>
      <c r="F197" s="353"/>
      <c r="G197" s="353"/>
      <c r="H197" s="354"/>
      <c r="I197" s="480"/>
      <c r="J197" s="348"/>
      <c r="K197" s="348"/>
      <c r="L197" s="123"/>
    </row>
    <row r="198" spans="1:12" ht="15" customHeight="1">
      <c r="A198" s="333"/>
      <c r="B198" s="333"/>
      <c r="C198" s="1935" t="s">
        <v>464</v>
      </c>
      <c r="D198" s="1936"/>
      <c r="E198" s="1928" t="s">
        <v>903</v>
      </c>
      <c r="F198" s="1929"/>
      <c r="G198" s="1929"/>
      <c r="H198" s="1930"/>
      <c r="I198" s="480"/>
      <c r="J198" s="333"/>
      <c r="K198" s="348"/>
      <c r="L198" s="123"/>
    </row>
    <row r="199" spans="1:12" ht="15" customHeight="1">
      <c r="A199" s="333"/>
      <c r="B199" s="333"/>
      <c r="C199" s="1837" t="s">
        <v>0</v>
      </c>
      <c r="D199" s="1838"/>
      <c r="E199" s="1928" t="s">
        <v>412</v>
      </c>
      <c r="F199" s="1929"/>
      <c r="G199" s="1929"/>
      <c r="H199" s="1930"/>
      <c r="I199" s="480"/>
      <c r="J199" s="348"/>
      <c r="K199" s="348"/>
      <c r="L199" s="123"/>
    </row>
    <row r="200" spans="1:12" ht="15" customHeight="1">
      <c r="A200" s="333"/>
      <c r="B200" s="333"/>
      <c r="C200" s="1837" t="s">
        <v>1</v>
      </c>
      <c r="D200" s="1838"/>
      <c r="E200" s="1928" t="s">
        <v>161</v>
      </c>
      <c r="F200" s="1929"/>
      <c r="G200" s="1929"/>
      <c r="H200" s="1930"/>
      <c r="I200" s="480"/>
      <c r="J200" s="348"/>
      <c r="K200" s="348"/>
      <c r="L200" s="123"/>
    </row>
    <row r="201" spans="1:12" ht="15" customHeight="1">
      <c r="A201" s="333"/>
      <c r="B201" s="333"/>
      <c r="C201" s="1837" t="s">
        <v>2</v>
      </c>
      <c r="D201" s="1838"/>
      <c r="E201" s="1928">
        <v>3200</v>
      </c>
      <c r="F201" s="1929"/>
      <c r="G201" s="1929"/>
      <c r="H201" s="1930"/>
      <c r="I201" s="480"/>
      <c r="J201" s="348"/>
      <c r="K201" s="348"/>
      <c r="L201" s="123"/>
    </row>
    <row r="202" spans="1:12" ht="15" customHeight="1">
      <c r="A202" s="333"/>
      <c r="B202" s="333"/>
      <c r="C202" s="1837" t="s">
        <v>4</v>
      </c>
      <c r="D202" s="1838"/>
      <c r="E202" s="1952" t="s">
        <v>274</v>
      </c>
      <c r="F202" s="1929"/>
      <c r="G202" s="1929"/>
      <c r="H202" s="1930"/>
      <c r="I202" s="480"/>
      <c r="J202" s="348"/>
      <c r="K202" s="348"/>
      <c r="L202" s="123"/>
    </row>
    <row r="203" spans="1:12" ht="15" customHeight="1">
      <c r="A203" s="333"/>
      <c r="B203" s="333"/>
      <c r="C203" s="1837" t="s">
        <v>1</v>
      </c>
      <c r="D203" s="1838"/>
      <c r="E203" s="1928" t="s">
        <v>161</v>
      </c>
      <c r="F203" s="1929"/>
      <c r="G203" s="1929"/>
      <c r="H203" s="1930"/>
      <c r="I203" s="480"/>
      <c r="J203" s="348"/>
      <c r="K203" s="348"/>
      <c r="L203" s="123"/>
    </row>
    <row r="204" spans="1:12" ht="15" customHeight="1">
      <c r="A204" s="333"/>
      <c r="B204" s="333"/>
      <c r="C204" s="1837" t="s">
        <v>2</v>
      </c>
      <c r="D204" s="1838"/>
      <c r="E204" s="1928">
        <v>3201</v>
      </c>
      <c r="F204" s="1929"/>
      <c r="G204" s="1929"/>
      <c r="H204" s="1930"/>
      <c r="I204" s="480"/>
      <c r="J204" s="348"/>
      <c r="K204" s="348"/>
      <c r="L204" s="123"/>
    </row>
    <row r="205" spans="1:12" ht="15" customHeight="1">
      <c r="A205" s="333"/>
      <c r="B205" s="333"/>
      <c r="C205" s="1837" t="s">
        <v>203</v>
      </c>
      <c r="D205" s="1838"/>
      <c r="E205" s="1953" t="s">
        <v>1199</v>
      </c>
      <c r="F205" s="1954"/>
      <c r="G205" s="1954"/>
      <c r="H205" s="1955"/>
      <c r="I205" s="480"/>
      <c r="J205" s="348"/>
      <c r="K205" s="348"/>
      <c r="L205" s="123"/>
    </row>
    <row r="206" spans="1:12" ht="15" customHeight="1">
      <c r="A206" s="333"/>
      <c r="B206" s="333"/>
      <c r="C206" s="1837" t="s">
        <v>204</v>
      </c>
      <c r="D206" s="1838"/>
      <c r="E206" s="1953" t="s">
        <v>1200</v>
      </c>
      <c r="F206" s="1954"/>
      <c r="G206" s="1954"/>
      <c r="H206" s="1955"/>
      <c r="I206" s="480"/>
      <c r="J206" s="348"/>
      <c r="K206" s="348"/>
      <c r="L206" s="123"/>
    </row>
    <row r="207" spans="1:12">
      <c r="A207" s="333"/>
      <c r="B207" s="333"/>
      <c r="C207" s="353"/>
      <c r="D207" s="353"/>
      <c r="E207" s="353"/>
      <c r="F207" s="353"/>
      <c r="G207" s="353"/>
      <c r="H207" s="354"/>
      <c r="I207" s="480"/>
      <c r="J207" s="348"/>
      <c r="K207" s="348"/>
      <c r="L207" s="123"/>
    </row>
    <row r="208" spans="1:12" ht="15" customHeight="1">
      <c r="A208" s="333"/>
      <c r="B208" s="333"/>
      <c r="C208" s="1935" t="s">
        <v>3</v>
      </c>
      <c r="D208" s="1936"/>
      <c r="E208" s="1937" t="s">
        <v>680</v>
      </c>
      <c r="F208" s="1938"/>
      <c r="G208" s="1938"/>
      <c r="H208" s="1939"/>
      <c r="I208" s="480"/>
      <c r="J208" s="348"/>
      <c r="K208" s="348"/>
      <c r="L208" s="123"/>
    </row>
    <row r="209" spans="1:12" ht="15" customHeight="1">
      <c r="A209" s="333"/>
      <c r="B209" s="333"/>
      <c r="C209" s="1837" t="s">
        <v>12</v>
      </c>
      <c r="D209" s="1838"/>
      <c r="E209" s="1932">
        <v>2</v>
      </c>
      <c r="F209" s="1933"/>
      <c r="G209" s="1933"/>
      <c r="H209" s="1934"/>
      <c r="I209" s="480"/>
      <c r="J209" s="348"/>
      <c r="K209" s="348"/>
      <c r="L209" s="123"/>
    </row>
    <row r="210" spans="1:12" ht="15" customHeight="1">
      <c r="A210" s="333"/>
      <c r="B210" s="333"/>
      <c r="C210" s="1837" t="s">
        <v>4</v>
      </c>
      <c r="D210" s="1913"/>
      <c r="E210" s="1923" t="str">
        <f>+E220</f>
        <v>uThukela District Office</v>
      </c>
      <c r="F210" s="1923"/>
      <c r="G210" s="1923"/>
      <c r="H210" s="1923"/>
      <c r="I210" s="480"/>
      <c r="J210" s="348"/>
      <c r="K210" s="348"/>
      <c r="L210" s="123"/>
    </row>
    <row r="211" spans="1:12" ht="15" customHeight="1">
      <c r="A211" s="333"/>
      <c r="B211" s="333"/>
      <c r="C211" s="1837" t="s">
        <v>1</v>
      </c>
      <c r="D211" s="1913"/>
      <c r="E211" s="1924" t="str">
        <f>+E221</f>
        <v>LadySmith</v>
      </c>
      <c r="F211" s="1924"/>
      <c r="G211" s="1924"/>
      <c r="H211" s="1924"/>
      <c r="I211" s="480"/>
      <c r="J211" s="348"/>
      <c r="K211" s="348"/>
      <c r="L211" s="123"/>
    </row>
    <row r="212" spans="1:12" ht="15" customHeight="1">
      <c r="A212" s="333"/>
      <c r="B212" s="333"/>
      <c r="C212" s="1837" t="s">
        <v>372</v>
      </c>
      <c r="D212" s="1913"/>
      <c r="E212" s="1924">
        <f>+E222</f>
        <v>3370</v>
      </c>
      <c r="F212" s="1924"/>
      <c r="G212" s="1924"/>
      <c r="H212" s="1924"/>
      <c r="I212" s="480"/>
      <c r="J212" s="348"/>
      <c r="K212" s="348"/>
      <c r="L212" s="123"/>
    </row>
    <row r="213" spans="1:12" ht="15" customHeight="1">
      <c r="A213" s="333"/>
      <c r="B213" s="333"/>
      <c r="C213" s="1837" t="s">
        <v>373</v>
      </c>
      <c r="D213" s="1913"/>
      <c r="E213" s="1924" t="str">
        <f>+E223</f>
        <v>036 638 2900</v>
      </c>
      <c r="F213" s="1924"/>
      <c r="G213" s="1924"/>
      <c r="H213" s="1924"/>
      <c r="I213" s="480"/>
      <c r="J213" s="348"/>
      <c r="K213" s="348"/>
      <c r="L213" s="123"/>
    </row>
    <row r="214" spans="1:12" ht="15" customHeight="1">
      <c r="A214" s="333"/>
      <c r="B214" s="333"/>
      <c r="C214" s="1837" t="s">
        <v>549</v>
      </c>
      <c r="D214" s="1838"/>
      <c r="E214" s="1942" t="s">
        <v>611</v>
      </c>
      <c r="F214" s="1943"/>
      <c r="G214" s="1943"/>
      <c r="H214" s="1944"/>
      <c r="I214" s="480"/>
      <c r="J214" s="348"/>
      <c r="K214" s="348"/>
      <c r="L214" s="123"/>
    </row>
    <row r="215" spans="1:12" ht="15" customHeight="1">
      <c r="A215" s="333"/>
      <c r="B215" s="333"/>
      <c r="C215" s="1837" t="s">
        <v>374</v>
      </c>
      <c r="D215" s="1838"/>
      <c r="E215" s="1945" t="str">
        <f>+E224</f>
        <v>036 638 2904</v>
      </c>
      <c r="F215" s="1946"/>
      <c r="G215" s="1946"/>
      <c r="H215" s="1947"/>
      <c r="I215" s="480"/>
      <c r="J215" s="348"/>
      <c r="K215" s="348"/>
      <c r="L215" s="123"/>
    </row>
    <row r="216" spans="1:12" ht="15" customHeight="1">
      <c r="A216" s="333"/>
      <c r="B216" s="333"/>
      <c r="C216" s="1837" t="s">
        <v>443</v>
      </c>
      <c r="D216" s="1838"/>
      <c r="E216" s="1928" t="s">
        <v>685</v>
      </c>
      <c r="F216" s="1929"/>
      <c r="G216" s="1929"/>
      <c r="H216" s="1930"/>
      <c r="I216" s="480"/>
      <c r="J216" s="348"/>
      <c r="K216" s="348"/>
      <c r="L216" s="123"/>
    </row>
    <row r="217" spans="1:12">
      <c r="A217" s="333"/>
      <c r="B217" s="333"/>
      <c r="C217" s="353"/>
      <c r="D217" s="353"/>
      <c r="E217" s="353"/>
      <c r="F217" s="353"/>
      <c r="G217" s="353"/>
      <c r="H217" s="354"/>
      <c r="I217" s="480"/>
      <c r="J217" s="348"/>
      <c r="K217" s="348"/>
      <c r="L217" s="123"/>
    </row>
    <row r="218" spans="1:12" ht="15" customHeight="1">
      <c r="A218" s="333"/>
      <c r="B218" s="333"/>
      <c r="C218" s="1935" t="s">
        <v>529</v>
      </c>
      <c r="D218" s="1936"/>
      <c r="E218" s="1928" t="s">
        <v>742</v>
      </c>
      <c r="F218" s="1929"/>
      <c r="G218" s="1929"/>
      <c r="H218" s="1930"/>
      <c r="I218" s="480"/>
      <c r="J218" s="348"/>
      <c r="K218" s="348"/>
      <c r="L218" s="123"/>
    </row>
    <row r="219" spans="1:12" ht="15" customHeight="1">
      <c r="A219" s="333"/>
      <c r="B219" s="333"/>
      <c r="C219" s="1837" t="s">
        <v>511</v>
      </c>
      <c r="D219" s="1838"/>
      <c r="E219" s="1940" t="s">
        <v>175</v>
      </c>
      <c r="F219" s="1941"/>
      <c r="G219" s="1941"/>
      <c r="H219" s="1941"/>
      <c r="I219" s="480"/>
      <c r="J219" s="348"/>
      <c r="K219" s="348"/>
      <c r="L219" s="123"/>
    </row>
    <row r="220" spans="1:12" ht="15" customHeight="1">
      <c r="A220" s="333"/>
      <c r="B220" s="333"/>
      <c r="C220" s="1931" t="s">
        <v>2742</v>
      </c>
      <c r="D220" s="1838"/>
      <c r="E220" s="1949" t="str">
        <f>+IF($E$41=1,Datafordrops!B152,IF($E$41=2,+Datafordrops!B153,IF($E$41=3,+Datafordrops!B154,IF($E$41=4,+Datafordrops!B155,IF($E$41=5,+Datafordrops!B156,IF($E$41=6,+Datafordrops!B157,IF($E$41=7,+Datafordrops!B158,IF($E$41=8,+Datafordrops!B159,IF($E$41=9,+Datafordrops!B160,IF($E$41=10,+Datafordrops!B161,IF($E$41=11,+Datafordrops!B162,IF($E$41=12,+Datafordrops!B163,IF($E$41=13,+Datafordrops!B164,IF($E$41=14,+Datafordrops!B165,IF($E$41=15,+Datafordrops!B166,IF($E$41=16,+Datafordrops!B167,IF($E$41=17,+Datafordrops!B168,IF($E$41=18,+Datafordrops!B169,IF($E$41=19,+Datafordrops!B170,IF($E$41=20,+Datafordrops!B171,IF($E$41=21,+Datafordrops!B172," ")))))))))))))))))))))</f>
        <v>uThukela District Office</v>
      </c>
      <c r="F220" s="1950"/>
      <c r="G220" s="1950"/>
      <c r="H220" s="1951"/>
      <c r="I220" s="480"/>
      <c r="J220" s="348" t="s">
        <v>517</v>
      </c>
      <c r="K220" s="348"/>
      <c r="L220" s="123"/>
    </row>
    <row r="221" spans="1:12" ht="15" customHeight="1">
      <c r="A221" s="333"/>
      <c r="B221" s="333"/>
      <c r="C221" s="1837" t="s">
        <v>1</v>
      </c>
      <c r="D221" s="1913"/>
      <c r="E221" s="1948" t="str">
        <f>IF($E$41=1,Datafordrops!I152,IF($E$41=2,Datafordrops!I153,IF($E$41=3,Datafordrops!I154,IF($E$41=4,Datafordrops!I155,IF($E$41=5,Datafordrops!I156,IF($E$41=6,Datafordrops!I157,IF($E$41=7,Datafordrops!I158,IF($E$41=8,Datafordrops!I159,IF($E$41=9,Datafordrops!I160,IF($E$41=10,Datafordrops!I161,IF($E$41=11,Datafordrops!I162,IF($E$41=12,Datafordrops!I163,IF($E$41=13,Datafordrops!I164,IF($E$41=14,Datafordrops!I165,IF($E$41=15,Datafordrops!I166,IF($E$41=16,Datafordrops!I167,IF($E$41=17,Datafordrops!I168,IF($E$41=18,Datafordrops!I169,IF($E$41=19,Datafordrops!I170,IF($E$41=20,Datafordrops!I171,IF($E$41=21,Datafordrops!I172,"")))))))))))))))))))))</f>
        <v>LadySmith</v>
      </c>
      <c r="F221" s="1948"/>
      <c r="G221" s="1948"/>
      <c r="H221" s="1948"/>
      <c r="I221" s="480"/>
      <c r="J221" s="348"/>
      <c r="K221" s="348"/>
      <c r="L221" s="123"/>
    </row>
    <row r="222" spans="1:12" ht="15" customHeight="1">
      <c r="A222" s="333"/>
      <c r="B222" s="333"/>
      <c r="C222" s="1837" t="s">
        <v>372</v>
      </c>
      <c r="D222" s="1913"/>
      <c r="E222" s="1948">
        <f>IF($E$41=1,Datafordrops!J152,IF($E$41=2,Datafordrops!J153,IF($E$41=3,Datafordrops!J154,IF($E$41=4,Datafordrops!J155,IF($E$41=5,Datafordrops!J156,IF($E$41=6,Datafordrops!J157,IF($E$41=7,Datafordrops!J158,IF($E$41=8,Datafordrops!J159,IF($E$41=9,Datafordrops!J160,IF($E$41=10,Datafordrops!J161,IF($E$41=11,Datafordrops!J162,IF($E$41=12,Datafordrops!J163,IF($E$41=13,Datafordrops!J164,IF($E$41=14,Datafordrops!J165,IF($E$41=15,Datafordrops!J166,IF($E$41=16,Datafordrops!J167,IF($E$41=17,Datafordrops!J168,IF($E$41=18,Datafordrops!J169,IF($E$41=19,Datafordrops!J170,IF($E$41=20,Datafordrops!J171,IF($E$41=21,Datafordrops!J172,"")))))))))))))))))))))</f>
        <v>3370</v>
      </c>
      <c r="F222" s="1948"/>
      <c r="G222" s="1948"/>
      <c r="H222" s="1948"/>
      <c r="I222" s="480"/>
      <c r="J222" s="348"/>
      <c r="K222" s="348"/>
      <c r="L222" s="123"/>
    </row>
    <row r="223" spans="1:12" ht="15" customHeight="1">
      <c r="A223" s="333"/>
      <c r="B223" s="333"/>
      <c r="C223" s="1837" t="s">
        <v>373</v>
      </c>
      <c r="D223" s="1913"/>
      <c r="E223" s="1948" t="str">
        <f>IF($E$41=1,Datafordrops!E152,IF($E$41=2,Datafordrops!E153,IF($E$41=3,Datafordrops!E154,IF($E$41=4,Datafordrops!E155,IF($E$41=5,Datafordrops!E156,IF($E$41=6,Datafordrops!E157,IF($E$41=7,Datafordrops!E158,IF($E$41=8,Datafordrops!E159,IF($E$41=9,Datafordrops!E160,IF($E$41=10,Datafordrops!E161,IF($E$41=11,Datafordrops!E162,IF($E$41=12,Datafordrops!E163,IF($E$41=13,Datafordrops!E164,IF($E$41=14,Datafordrops!E165,IF($E$41=15,Datafordrops!E166,IF($E$41=16,Datafordrops!E167,IF($E$41=17,Datafordrops!E168,IF($E$41=18,Datafordrops!E169,IF($E$41=19,Datafordrops!E170,IF($E$41=20,Datafordrops!E171,IF($E$41=21,Datafordrops!E172,"")))))))))))))))))))))</f>
        <v>036 638 2900</v>
      </c>
      <c r="F223" s="1948"/>
      <c r="G223" s="1948"/>
      <c r="H223" s="1948"/>
      <c r="I223" s="480"/>
      <c r="J223" s="348"/>
      <c r="K223" s="348"/>
      <c r="L223" s="123"/>
    </row>
    <row r="224" spans="1:12" ht="15" customHeight="1">
      <c r="A224" s="333"/>
      <c r="B224" s="333"/>
      <c r="C224" s="1837" t="s">
        <v>374</v>
      </c>
      <c r="D224" s="1913"/>
      <c r="E224" s="1948" t="str">
        <f>IF($E$41=1,Datafordrops!F152,IF($E$41=2,Datafordrops!F153,IF($E$41=3,Datafordrops!F154,IF($E$41=4,Datafordrops!F155,IF($E$41=5,Datafordrops!F156,IF($E$41=6,Datafordrops!F157,IF($E$41=7,Datafordrops!F158,IF($E$41=8,Datafordrops!F159,IF($E$41=9,Datafordrops!F160,IF($E$41=10,Datafordrops!F161,IF($E$41=11,Datafordrops!F162,IF($E$41=12,Datafordrops!F163,IF($E$41=13,Datafordrops!F164,IF($E$41=14,Datafordrops!F165,IF($E$41=15,Datafordrops!F166,IF($E$41=16,Datafordrops!F167,IF($E$41=17,Datafordrops!F168,IF($E$41=18,Datafordrops!F169,IF($E$41=19,Datafordrops!F170,IF($E$41=20,Datafordrops!F171,IF($E$41=21,Datafordrops!F172,"")))))))))))))))))))))</f>
        <v>036 638 2904</v>
      </c>
      <c r="F224" s="1948"/>
      <c r="G224" s="1948"/>
      <c r="H224" s="1948"/>
      <c r="I224" s="480"/>
      <c r="J224" s="348"/>
      <c r="K224" s="348"/>
      <c r="L224" s="123"/>
    </row>
    <row r="225" spans="1:16" ht="15" customHeight="1">
      <c r="A225" s="333"/>
      <c r="B225" s="333"/>
      <c r="C225" s="1837" t="s">
        <v>0</v>
      </c>
      <c r="D225" s="1913"/>
      <c r="E225" s="1948" t="str">
        <f>IF($E$41=1,Datafordrops!C152,IF($E$41=2,Datafordrops!C153,IF($E$41=3,Datafordrops!C154,IF($E$41=4,Datafordrops!C155,IF($E$41=5,Datafordrops!C156,IF($E$41=6,Datafordrops!C157,IF($E$41=7,Datafordrops!C158,IF($E$41=8,Datafordrops!C159,IF($E$41=9,Datafordrops!C160,IF($E$41=10,Datafordrops!C161,IF($E$41=11,Datafordrops!C162,IF($E$41=12,Datafordrops!C163,IF($E$41=13,Datafordrops!C164,IF($E$41=14,Datafordrops!C165,IF($E$41=15,Datafordrops!C166,IF($E$41=16,Datafordrops!C167,IF($E$41=17,Datafordrops!C168,IF($E$41=18,Datafordrops!C169,IF($E$41=19,Datafordrops!C170,IF($E$41=20,Datafordrops!C171,IF($E$41=21,Datafordrops!C172,"")))))))))))))))))))))</f>
        <v>Cnr Shepstone &amp; Hyde Roads, Ladysmith</v>
      </c>
      <c r="F225" s="1948"/>
      <c r="G225" s="1948"/>
      <c r="H225" s="1948"/>
      <c r="I225" s="480"/>
      <c r="J225" s="348"/>
      <c r="K225" s="348"/>
      <c r="L225" s="123"/>
      <c r="P225" s="24" t="s">
        <v>517</v>
      </c>
    </row>
    <row r="226" spans="1:16" ht="15" customHeight="1">
      <c r="A226" s="333"/>
      <c r="B226" s="333"/>
      <c r="C226" s="1837" t="s">
        <v>543</v>
      </c>
      <c r="D226" s="1913"/>
      <c r="E226" s="1948" t="str">
        <f>IF($E$41=1,Datafordrops!K152,IF($E$41=2,Datafordrops!K153,IF($E$41=3,Datafordrops!K154,IF($E$41=4,Datafordrops!K155,IF($E$41=5,Datafordrops!K156,IF($E$41=6,Datafordrops!K157,IF($E$41=7,Datafordrops!K158,IF($E$41=8,Datafordrops!K159,IF($E$41=9,Datafordrops!K160,IF($E$41=10,Datafordrops!K161,IF($E$41=11,Datafordrops!K162,IF($E$41=12,Datafordrops!K163,IF($E$41=13,Datafordrops!K164,IF($E$41=14,Datafordrops!K165,IF($E$41=15,Datafordrops!K166,IF($E$41=16,Datafordrops!K167,IF($E$41=17,Datafordrops!K168,IF($E$41=18,Datafordrops!K169,IF($E$41=19,Datafordrops!K170,IF($E$41=20,Datafordrops!K171,IF($E$41=21,Datafordrops!K172,"")))))))))))))))))))))</f>
        <v>Cnr Shepstone &amp; Hyde Roads</v>
      </c>
      <c r="F226" s="1948"/>
      <c r="G226" s="1948"/>
      <c r="H226" s="1948"/>
      <c r="I226" s="480"/>
      <c r="J226" s="348"/>
      <c r="K226" s="348"/>
      <c r="L226" s="123"/>
    </row>
    <row r="227" spans="1:16" ht="15" customHeight="1">
      <c r="A227" s="333"/>
      <c r="B227" s="333"/>
      <c r="C227" s="1837" t="s">
        <v>1</v>
      </c>
      <c r="D227" s="1913"/>
      <c r="E227" s="1948" t="str">
        <f>IF($E$41=1,Datafordrops!I152,IF($E$41=2,Datafordrops!I153,IF($E$41=3,Datafordrops!I154,IF($E$41=4,Datafordrops!I155,IF($E$41=5,Datafordrops!I156,IF($E$41=6,Datafordrops!I157,IF($E$41=7,Datafordrops!I158,IF($E$41=8,Datafordrops!I159,IF($E$41=9,Datafordrops!I160,IF($E$41=10,Datafordrops!I161,IF($E$41=11,Datafordrops!I162,IF($E$41=12,Datafordrops!I163,IF($E$41=13,Datafordrops!I164,IF($E$41=14,Datafordrops!I165,IF($E$41=15,Datafordrops!I166,IF($E$41=16,Datafordrops!I167,IF($E$41=17,Datafordrops!I168,IF($E$41=18,Datafordrops!I169,IF($E$41=19,Datafordrops!I170,IF($E$41=20,Datafordrops!I171,IF($E$41=21,Datafordrops!I172,"")))))))))))))))))))))</f>
        <v>LadySmith</v>
      </c>
      <c r="F227" s="1948"/>
      <c r="G227" s="1948"/>
      <c r="H227" s="1948"/>
      <c r="I227" s="480"/>
      <c r="J227" s="348"/>
      <c r="K227" s="348"/>
      <c r="L227" s="123"/>
    </row>
    <row r="228" spans="1:16" ht="15" customHeight="1">
      <c r="A228" s="333"/>
      <c r="B228" s="333"/>
      <c r="C228" s="1837" t="s">
        <v>2</v>
      </c>
      <c r="D228" s="1913"/>
      <c r="E228" s="1948">
        <f>IF($E$41=1,Datafordrops!J152,IF($E$41=2,Datafordrops!J153,IF($E$41=3,Datafordrops!J154,IF($E$41=4,Datafordrops!J155,IF($E$41=5,Datafordrops!J156,IF($E$41=6,Datafordrops!J157,IF($E$41=7,Datafordrops!J158,IF($E$41=8,Datafordrops!J159,IF($E$41=9,Datafordrops!J160,IF($E$41=10,Datafordrops!J161,IF($E$41=11,Datafordrops!J162,IF($E$41=12,Datafordrops!J163,IF($E$41=13,Datafordrops!J164,IF($E$41=14,Datafordrops!J165,IF($E$41=15,Datafordrops!J166,IF($E$41=16,Datafordrops!J167,IF($E$41=17,Datafordrops!J168,IF($E$41=18,Datafordrops!J169,IF($E$41=19,Datafordrops!J170,IF($E$41=20,Datafordrops!J171,IF($E$41=21,Datafordrops!J172,"")))))))))))))))))))))</f>
        <v>3370</v>
      </c>
      <c r="F228" s="1948"/>
      <c r="G228" s="1948"/>
      <c r="H228" s="1948"/>
      <c r="I228" s="480"/>
      <c r="J228" s="348"/>
      <c r="K228" s="348"/>
      <c r="L228" s="123"/>
    </row>
    <row r="229" spans="1:16">
      <c r="A229" s="333"/>
      <c r="B229" s="333"/>
      <c r="C229" s="353"/>
      <c r="D229" s="353"/>
      <c r="E229" s="353"/>
      <c r="F229" s="353"/>
      <c r="G229" s="353"/>
      <c r="H229" s="354"/>
      <c r="I229" s="480"/>
      <c r="J229" s="348"/>
      <c r="K229" s="348"/>
      <c r="L229" s="123"/>
    </row>
    <row r="230" spans="1:16">
      <c r="A230" s="333"/>
      <c r="B230" s="333"/>
      <c r="C230" s="1935" t="s">
        <v>376</v>
      </c>
      <c r="D230" s="1936"/>
      <c r="E230" s="454"/>
      <c r="F230" s="454"/>
      <c r="G230" s="454"/>
      <c r="H230" s="362"/>
      <c r="I230" s="480"/>
      <c r="J230" s="348"/>
      <c r="K230" s="348"/>
      <c r="L230" s="123"/>
    </row>
    <row r="231" spans="1:16" ht="15" customHeight="1">
      <c r="A231" s="333"/>
      <c r="B231" s="333"/>
      <c r="C231" s="1837" t="s">
        <v>377</v>
      </c>
      <c r="D231" s="1838"/>
      <c r="E231" s="1928" t="s">
        <v>245</v>
      </c>
      <c r="F231" s="1929"/>
      <c r="G231" s="1929"/>
      <c r="H231" s="1930"/>
      <c r="I231" s="480"/>
      <c r="J231" s="348"/>
      <c r="K231" s="348"/>
      <c r="L231" s="123"/>
    </row>
    <row r="232" spans="1:16" ht="15" customHeight="1">
      <c r="A232" s="333"/>
      <c r="B232" s="333"/>
      <c r="C232" s="1837" t="s">
        <v>470</v>
      </c>
      <c r="D232" s="1838"/>
      <c r="E232" s="1928" t="s">
        <v>239</v>
      </c>
      <c r="F232" s="1929"/>
      <c r="G232" s="1929"/>
      <c r="H232" s="1930"/>
      <c r="I232" s="480"/>
      <c r="J232" s="348"/>
      <c r="K232" s="348"/>
      <c r="L232" s="123"/>
    </row>
    <row r="233" spans="1:16" ht="15" customHeight="1">
      <c r="A233" s="333"/>
      <c r="B233" s="333"/>
      <c r="C233" s="1837" t="s">
        <v>375</v>
      </c>
      <c r="D233" s="1838"/>
      <c r="E233" s="1928" t="s">
        <v>491</v>
      </c>
      <c r="F233" s="1929"/>
      <c r="G233" s="1929"/>
      <c r="H233" s="1930"/>
      <c r="I233" s="480"/>
      <c r="J233" s="348"/>
      <c r="K233" s="348"/>
      <c r="L233" s="123"/>
    </row>
    <row r="234" spans="1:16" ht="15" customHeight="1">
      <c r="A234" s="333"/>
      <c r="B234" s="333"/>
      <c r="C234" s="1837" t="s">
        <v>1</v>
      </c>
      <c r="D234" s="1838"/>
      <c r="E234" s="1928" t="s">
        <v>240</v>
      </c>
      <c r="F234" s="1929"/>
      <c r="G234" s="1929"/>
      <c r="H234" s="1930"/>
      <c r="I234" s="480"/>
      <c r="J234" s="348"/>
      <c r="K234" s="348"/>
      <c r="L234" s="123"/>
    </row>
    <row r="235" spans="1:16" ht="15" customHeight="1">
      <c r="A235" s="333"/>
      <c r="B235" s="333"/>
      <c r="C235" s="1837" t="s">
        <v>372</v>
      </c>
      <c r="D235" s="1838"/>
      <c r="E235" s="1928">
        <v>1234</v>
      </c>
      <c r="F235" s="1929"/>
      <c r="G235" s="1929"/>
      <c r="H235" s="1930"/>
      <c r="I235" s="480"/>
      <c r="J235" s="348"/>
      <c r="K235" s="348"/>
      <c r="L235" s="123"/>
    </row>
    <row r="236" spans="1:16" ht="15" customHeight="1">
      <c r="A236" s="333"/>
      <c r="B236" s="333"/>
      <c r="C236" s="1837" t="s">
        <v>373</v>
      </c>
      <c r="D236" s="1838"/>
      <c r="E236" s="1928" t="s">
        <v>241</v>
      </c>
      <c r="F236" s="1929"/>
      <c r="G236" s="1929"/>
      <c r="H236" s="1930"/>
      <c r="I236" s="480"/>
      <c r="J236" s="348"/>
      <c r="K236" s="348"/>
      <c r="L236" s="123"/>
    </row>
    <row r="237" spans="1:16" ht="15" customHeight="1">
      <c r="A237" s="333"/>
      <c r="B237" s="333"/>
      <c r="C237" s="1837" t="s">
        <v>374</v>
      </c>
      <c r="D237" s="1838"/>
      <c r="E237" s="1928" t="s">
        <v>242</v>
      </c>
      <c r="F237" s="1929"/>
      <c r="G237" s="1929"/>
      <c r="H237" s="1930"/>
      <c r="I237" s="480"/>
      <c r="J237" s="348"/>
      <c r="K237" s="348"/>
      <c r="L237" s="123"/>
    </row>
    <row r="238" spans="1:16" ht="15" customHeight="1">
      <c r="A238" s="333"/>
      <c r="B238" s="333"/>
      <c r="C238" s="1837" t="s">
        <v>443</v>
      </c>
      <c r="D238" s="1838"/>
      <c r="E238" s="1928" t="s">
        <v>243</v>
      </c>
      <c r="F238" s="1929"/>
      <c r="G238" s="1929"/>
      <c r="H238" s="1930"/>
      <c r="I238" s="480"/>
      <c r="J238" s="348"/>
      <c r="K238" s="348"/>
      <c r="L238" s="123"/>
    </row>
    <row r="239" spans="1:16">
      <c r="A239" s="333"/>
      <c r="B239" s="333"/>
      <c r="C239" s="353"/>
      <c r="D239" s="353"/>
      <c r="E239" s="353"/>
      <c r="F239" s="353"/>
      <c r="G239" s="353"/>
      <c r="H239" s="354"/>
      <c r="I239" s="480"/>
      <c r="J239" s="348"/>
      <c r="K239" s="348"/>
      <c r="L239" s="123"/>
    </row>
    <row r="240" spans="1:16">
      <c r="A240" s="333"/>
      <c r="B240" s="333"/>
      <c r="C240" s="1935" t="s">
        <v>378</v>
      </c>
      <c r="D240" s="1936"/>
      <c r="E240" s="454"/>
      <c r="F240" s="454"/>
      <c r="G240" s="454"/>
      <c r="H240" s="362"/>
      <c r="I240" s="480"/>
      <c r="J240" s="348"/>
      <c r="K240" s="348"/>
      <c r="L240" s="123"/>
    </row>
    <row r="241" spans="1:12" ht="15" customHeight="1">
      <c r="A241" s="333"/>
      <c r="B241" s="333"/>
      <c r="C241" s="1837" t="s">
        <v>377</v>
      </c>
      <c r="D241" s="1838"/>
      <c r="E241" s="1928" t="s">
        <v>448</v>
      </c>
      <c r="F241" s="1929"/>
      <c r="G241" s="1929"/>
      <c r="H241" s="1930"/>
      <c r="I241" s="480"/>
      <c r="J241" s="348"/>
      <c r="K241" s="348"/>
      <c r="L241" s="123"/>
    </row>
    <row r="242" spans="1:12" ht="15" customHeight="1">
      <c r="A242" s="333"/>
      <c r="B242" s="333"/>
      <c r="C242" s="1837" t="s">
        <v>470</v>
      </c>
      <c r="D242" s="1838"/>
      <c r="E242" s="1928" t="s">
        <v>162</v>
      </c>
      <c r="F242" s="1929"/>
      <c r="G242" s="1929"/>
      <c r="H242" s="1930"/>
      <c r="I242" s="480"/>
      <c r="J242" s="348"/>
      <c r="K242" s="348"/>
      <c r="L242" s="123"/>
    </row>
    <row r="243" spans="1:12" ht="15" customHeight="1">
      <c r="A243" s="333"/>
      <c r="B243" s="333"/>
      <c r="C243" s="1837" t="s">
        <v>375</v>
      </c>
      <c r="D243" s="1838"/>
      <c r="E243" s="1928" t="s">
        <v>491</v>
      </c>
      <c r="F243" s="1929"/>
      <c r="G243" s="1929"/>
      <c r="H243" s="1930"/>
      <c r="I243" s="480"/>
      <c r="J243" s="348"/>
      <c r="K243" s="348"/>
      <c r="L243" s="123"/>
    </row>
    <row r="244" spans="1:12" ht="15" customHeight="1">
      <c r="A244" s="333"/>
      <c r="B244" s="333"/>
      <c r="C244" s="1837" t="s">
        <v>1</v>
      </c>
      <c r="D244" s="1838"/>
      <c r="E244" s="1928" t="s">
        <v>246</v>
      </c>
      <c r="F244" s="1929"/>
      <c r="G244" s="1929"/>
      <c r="H244" s="1930"/>
      <c r="I244" s="480"/>
      <c r="J244" s="348"/>
      <c r="K244" s="348"/>
      <c r="L244" s="123"/>
    </row>
    <row r="245" spans="1:12" ht="15" customHeight="1">
      <c r="A245" s="333"/>
      <c r="B245" s="333"/>
      <c r="C245" s="1837" t="s">
        <v>372</v>
      </c>
      <c r="D245" s="1838"/>
      <c r="E245" s="1928">
        <v>1234</v>
      </c>
      <c r="F245" s="1929"/>
      <c r="G245" s="1929"/>
      <c r="H245" s="1930"/>
      <c r="I245" s="480"/>
      <c r="J245" s="348"/>
      <c r="K245" s="348"/>
      <c r="L245" s="123"/>
    </row>
    <row r="246" spans="1:12" ht="15" customHeight="1">
      <c r="A246" s="333"/>
      <c r="B246" s="333"/>
      <c r="C246" s="1837" t="s">
        <v>373</v>
      </c>
      <c r="D246" s="1838"/>
      <c r="E246" s="1928" t="s">
        <v>247</v>
      </c>
      <c r="F246" s="1929"/>
      <c r="G246" s="1929"/>
      <c r="H246" s="1930"/>
      <c r="I246" s="480"/>
      <c r="J246" s="348"/>
      <c r="K246" s="348"/>
      <c r="L246" s="123"/>
    </row>
    <row r="247" spans="1:12" ht="15" customHeight="1">
      <c r="A247" s="333"/>
      <c r="B247" s="333"/>
      <c r="C247" s="1837" t="s">
        <v>374</v>
      </c>
      <c r="D247" s="1838"/>
      <c r="E247" s="1928" t="s">
        <v>248</v>
      </c>
      <c r="F247" s="1929"/>
      <c r="G247" s="1929"/>
      <c r="H247" s="1930"/>
      <c r="I247" s="480"/>
      <c r="J247" s="348"/>
      <c r="K247" s="348"/>
      <c r="L247" s="123"/>
    </row>
    <row r="248" spans="1:12" ht="15" customHeight="1">
      <c r="A248" s="333"/>
      <c r="B248" s="333"/>
      <c r="C248" s="1837" t="s">
        <v>443</v>
      </c>
      <c r="D248" s="1838"/>
      <c r="E248" s="1928" t="s">
        <v>249</v>
      </c>
      <c r="F248" s="1929"/>
      <c r="G248" s="1929"/>
      <c r="H248" s="1930"/>
      <c r="I248" s="480"/>
      <c r="J248" s="348"/>
      <c r="K248" s="348"/>
      <c r="L248" s="123"/>
    </row>
    <row r="249" spans="1:12">
      <c r="A249" s="333"/>
      <c r="B249" s="333"/>
      <c r="C249" s="353"/>
      <c r="D249" s="353"/>
      <c r="E249" s="353"/>
      <c r="F249" s="353"/>
      <c r="G249" s="353"/>
      <c r="H249" s="354"/>
      <c r="I249" s="480"/>
      <c r="J249" s="348"/>
      <c r="K249" s="348"/>
      <c r="L249" s="123"/>
    </row>
    <row r="250" spans="1:12">
      <c r="A250" s="333"/>
      <c r="B250" s="333"/>
      <c r="C250" s="1935" t="s">
        <v>379</v>
      </c>
      <c r="D250" s="1936"/>
      <c r="E250" s="454"/>
      <c r="F250" s="454"/>
      <c r="G250" s="454"/>
      <c r="H250" s="362"/>
      <c r="I250" s="480"/>
      <c r="J250" s="348"/>
      <c r="K250" s="348"/>
      <c r="L250" s="123"/>
    </row>
    <row r="251" spans="1:12" ht="15" customHeight="1">
      <c r="A251" s="333"/>
      <c r="B251" s="333"/>
      <c r="C251" s="1837" t="s">
        <v>377</v>
      </c>
      <c r="D251" s="1838"/>
      <c r="E251" s="1928" t="s">
        <v>606</v>
      </c>
      <c r="F251" s="1929"/>
      <c r="G251" s="1929"/>
      <c r="H251" s="1930"/>
      <c r="I251" s="480"/>
      <c r="J251" s="348"/>
      <c r="K251" s="348"/>
      <c r="L251" s="123"/>
    </row>
    <row r="252" spans="1:12" ht="15" customHeight="1">
      <c r="A252" s="333"/>
      <c r="B252" s="333"/>
      <c r="C252" s="1837" t="s">
        <v>470</v>
      </c>
      <c r="D252" s="1838"/>
      <c r="E252" s="1961" t="s">
        <v>607</v>
      </c>
      <c r="F252" s="1962"/>
      <c r="G252" s="1962"/>
      <c r="H252" s="1963"/>
      <c r="I252" s="480"/>
      <c r="J252" s="348"/>
      <c r="K252" s="348"/>
      <c r="L252" s="123"/>
    </row>
    <row r="253" spans="1:12" ht="15" customHeight="1">
      <c r="A253" s="333"/>
      <c r="B253" s="333"/>
      <c r="C253" s="1837" t="s">
        <v>375</v>
      </c>
      <c r="D253" s="1913"/>
      <c r="E253" s="1924" t="str">
        <f>+E220</f>
        <v>uThukela District Office</v>
      </c>
      <c r="F253" s="1924"/>
      <c r="G253" s="1924"/>
      <c r="H253" s="1924"/>
      <c r="I253" s="480"/>
      <c r="J253" s="348"/>
      <c r="K253" s="348"/>
      <c r="L253" s="123"/>
    </row>
    <row r="254" spans="1:12" ht="15" customHeight="1">
      <c r="A254" s="333"/>
      <c r="B254" s="333"/>
      <c r="C254" s="1837" t="s">
        <v>1</v>
      </c>
      <c r="D254" s="1913"/>
      <c r="E254" s="1924" t="str">
        <f>+E221</f>
        <v>LadySmith</v>
      </c>
      <c r="F254" s="1924"/>
      <c r="G254" s="1924"/>
      <c r="H254" s="1924"/>
      <c r="I254" s="480"/>
      <c r="J254" s="348"/>
      <c r="K254" s="348"/>
      <c r="L254" s="123"/>
    </row>
    <row r="255" spans="1:12" ht="15" customHeight="1">
      <c r="A255" s="333"/>
      <c r="B255" s="333"/>
      <c r="C255" s="1837" t="s">
        <v>372</v>
      </c>
      <c r="D255" s="1913"/>
      <c r="E255" s="1924">
        <f>+E222</f>
        <v>3370</v>
      </c>
      <c r="F255" s="1924"/>
      <c r="G255" s="1924"/>
      <c r="H255" s="1924"/>
      <c r="I255" s="480"/>
      <c r="J255" s="348"/>
      <c r="K255" s="348"/>
      <c r="L255" s="123"/>
    </row>
    <row r="256" spans="1:12" ht="15" customHeight="1">
      <c r="A256" s="333"/>
      <c r="B256" s="333"/>
      <c r="C256" s="1837" t="s">
        <v>373</v>
      </c>
      <c r="D256" s="1913"/>
      <c r="E256" s="1924" t="str">
        <f>+E223</f>
        <v>036 638 2900</v>
      </c>
      <c r="F256" s="1924"/>
      <c r="G256" s="1924"/>
      <c r="H256" s="1924"/>
      <c r="I256" s="480"/>
      <c r="J256" s="348"/>
      <c r="K256" s="348"/>
      <c r="L256" s="123"/>
    </row>
    <row r="257" spans="1:12" ht="15" customHeight="1">
      <c r="A257" s="333"/>
      <c r="B257" s="333"/>
      <c r="C257" s="1837" t="s">
        <v>374</v>
      </c>
      <c r="D257" s="1913"/>
      <c r="E257" s="1924" t="str">
        <f>+E224</f>
        <v>036 638 2904</v>
      </c>
      <c r="F257" s="1924"/>
      <c r="G257" s="1924"/>
      <c r="H257" s="1924"/>
      <c r="I257" s="480"/>
      <c r="J257" s="348"/>
      <c r="K257" s="348"/>
      <c r="L257" s="123"/>
    </row>
    <row r="258" spans="1:12" ht="15" customHeight="1">
      <c r="A258" s="333"/>
      <c r="B258" s="333"/>
      <c r="C258" s="1837" t="s">
        <v>609</v>
      </c>
      <c r="D258" s="1838"/>
      <c r="E258" s="1942" t="s">
        <v>610</v>
      </c>
      <c r="F258" s="1943"/>
      <c r="G258" s="1943"/>
      <c r="H258" s="1944"/>
      <c r="I258" s="480"/>
      <c r="J258" s="348"/>
      <c r="K258" s="348"/>
      <c r="L258" s="123"/>
    </row>
    <row r="259" spans="1:12" ht="15" customHeight="1">
      <c r="A259" s="333"/>
      <c r="B259" s="333"/>
      <c r="C259" s="1837" t="s">
        <v>443</v>
      </c>
      <c r="D259" s="1838"/>
      <c r="E259" s="1928" t="s">
        <v>608</v>
      </c>
      <c r="F259" s="1929"/>
      <c r="G259" s="1929"/>
      <c r="H259" s="1930"/>
      <c r="I259" s="480"/>
      <c r="J259" s="348"/>
      <c r="K259" s="348"/>
      <c r="L259" s="123"/>
    </row>
    <row r="260" spans="1:12" ht="15" customHeight="1" thickBot="1">
      <c r="A260" s="333"/>
      <c r="B260" s="333"/>
      <c r="C260" s="367"/>
      <c r="D260" s="367"/>
      <c r="E260" s="367"/>
      <c r="F260" s="367"/>
      <c r="G260" s="367"/>
      <c r="H260" s="368"/>
      <c r="I260" s="480"/>
      <c r="J260" s="348"/>
      <c r="K260" s="348"/>
      <c r="L260" s="123"/>
    </row>
    <row r="261" spans="1:12" ht="45" customHeight="1" thickBot="1">
      <c r="A261" s="333"/>
      <c r="B261" s="333"/>
      <c r="C261" s="1956" t="s">
        <v>1065</v>
      </c>
      <c r="D261" s="1957"/>
      <c r="E261" s="872" t="s">
        <v>244</v>
      </c>
      <c r="F261" s="455"/>
      <c r="G261" s="455"/>
      <c r="H261" s="358"/>
      <c r="I261" s="480"/>
      <c r="J261" s="348"/>
      <c r="K261" s="348"/>
    </row>
    <row r="262" spans="1:12" ht="15" customHeight="1" thickBot="1">
      <c r="A262" s="333"/>
      <c r="B262" s="333"/>
      <c r="C262" s="348"/>
      <c r="D262" s="348"/>
      <c r="E262" s="348"/>
      <c r="F262" s="348"/>
      <c r="G262" s="348"/>
      <c r="H262" s="358"/>
      <c r="I262" s="480"/>
      <c r="J262" s="348"/>
      <c r="K262" s="348"/>
    </row>
    <row r="263" spans="1:12" ht="15" customHeight="1" thickBot="1">
      <c r="A263" s="333"/>
      <c r="B263" s="333"/>
      <c r="C263" s="1956" t="s">
        <v>1066</v>
      </c>
      <c r="D263" s="1957"/>
      <c r="E263" s="873" t="s">
        <v>445</v>
      </c>
      <c r="F263" s="455"/>
      <c r="G263" s="455"/>
      <c r="H263" s="358"/>
      <c r="I263" s="480"/>
      <c r="J263" s="348"/>
      <c r="K263" s="348"/>
    </row>
    <row r="264" spans="1:12" ht="84.75" customHeight="1" thickBot="1">
      <c r="A264" s="333"/>
      <c r="B264" s="333"/>
      <c r="C264" s="1956" t="s">
        <v>1067</v>
      </c>
      <c r="D264" s="1957"/>
      <c r="E264" s="872" t="s">
        <v>244</v>
      </c>
      <c r="F264" s="455"/>
      <c r="G264" s="455"/>
      <c r="H264" s="358"/>
      <c r="I264" s="480"/>
      <c r="J264" s="348"/>
      <c r="K264" s="348"/>
    </row>
    <row r="265" spans="1:12" ht="15" customHeight="1">
      <c r="A265" s="333"/>
      <c r="B265" s="333"/>
      <c r="C265" s="361"/>
      <c r="D265" s="361"/>
      <c r="E265" s="361"/>
      <c r="F265" s="361"/>
      <c r="G265" s="361"/>
      <c r="H265" s="369"/>
      <c r="I265" s="353"/>
      <c r="J265" s="348"/>
      <c r="K265" s="348"/>
      <c r="L265" s="123"/>
    </row>
    <row r="266" spans="1:12" ht="13.8" thickBot="1">
      <c r="A266" s="333"/>
      <c r="B266" s="333"/>
      <c r="C266" s="353"/>
      <c r="D266" s="353"/>
      <c r="E266" s="353"/>
      <c r="F266" s="353"/>
      <c r="G266" s="353"/>
      <c r="H266" s="354"/>
      <c r="I266" s="353"/>
      <c r="J266" s="348"/>
      <c r="K266" s="348"/>
      <c r="L266" s="123"/>
    </row>
    <row r="267" spans="1:12" ht="13.8" outlineLevel="1" thickBot="1">
      <c r="A267" s="333"/>
      <c r="B267" s="333"/>
      <c r="C267" s="370" t="s">
        <v>380</v>
      </c>
      <c r="D267" s="441"/>
      <c r="E267" s="441"/>
      <c r="F267" s="441"/>
      <c r="G267" s="441"/>
      <c r="H267" s="366"/>
      <c r="I267" s="353"/>
      <c r="J267" s="348"/>
      <c r="K267" s="123"/>
      <c r="L267" s="123"/>
    </row>
    <row r="268" spans="1:12" ht="15" customHeight="1" outlineLevel="1">
      <c r="A268" s="333"/>
      <c r="B268" s="333"/>
      <c r="C268" s="371" t="s">
        <v>377</v>
      </c>
      <c r="D268" s="442"/>
      <c r="E268" s="442"/>
      <c r="F268" s="442"/>
      <c r="G268" s="442"/>
      <c r="H268" s="372" t="s">
        <v>75</v>
      </c>
      <c r="I268" s="353"/>
      <c r="J268" s="348"/>
      <c r="K268" s="123"/>
      <c r="L268" s="123"/>
    </row>
    <row r="269" spans="1:12" ht="15" customHeight="1" outlineLevel="1">
      <c r="A269" s="333"/>
      <c r="B269" s="333"/>
      <c r="C269" s="373" t="s">
        <v>470</v>
      </c>
      <c r="D269" s="443"/>
      <c r="E269" s="443"/>
      <c r="F269" s="443"/>
      <c r="G269" s="443"/>
      <c r="H269" s="374" t="s">
        <v>471</v>
      </c>
      <c r="I269" s="353"/>
      <c r="J269" s="348"/>
      <c r="K269" s="123"/>
      <c r="L269" s="123"/>
    </row>
    <row r="270" spans="1:12" ht="15" customHeight="1" outlineLevel="1">
      <c r="A270" s="333"/>
      <c r="B270" s="333"/>
      <c r="C270" s="375" t="s">
        <v>375</v>
      </c>
      <c r="D270" s="444"/>
      <c r="E270" s="444"/>
      <c r="F270" s="444"/>
      <c r="G270" s="444"/>
      <c r="H270" s="376" t="s">
        <v>2814</v>
      </c>
      <c r="I270" s="353"/>
      <c r="J270" s="348"/>
      <c r="K270" s="123"/>
      <c r="L270" s="123"/>
    </row>
    <row r="271" spans="1:12" ht="15" customHeight="1" outlineLevel="1">
      <c r="A271" s="333"/>
      <c r="B271" s="333"/>
      <c r="C271" s="375" t="s">
        <v>1</v>
      </c>
      <c r="D271" s="444"/>
      <c r="E271" s="444"/>
      <c r="F271" s="444"/>
      <c r="G271" s="444"/>
      <c r="H271" s="376" t="s">
        <v>73</v>
      </c>
      <c r="I271" s="353"/>
      <c r="J271" s="348"/>
      <c r="K271" s="123"/>
      <c r="L271" s="123"/>
    </row>
    <row r="272" spans="1:12" ht="15" customHeight="1" outlineLevel="1">
      <c r="A272" s="333"/>
      <c r="B272" s="333"/>
      <c r="C272" s="375" t="s">
        <v>372</v>
      </c>
      <c r="D272" s="444"/>
      <c r="E272" s="444"/>
      <c r="F272" s="444"/>
      <c r="G272" s="444"/>
      <c r="H272" s="376" t="s">
        <v>74</v>
      </c>
      <c r="I272" s="353"/>
      <c r="J272" s="348"/>
      <c r="K272" s="123"/>
      <c r="L272" s="123"/>
    </row>
    <row r="273" spans="1:12" ht="15" customHeight="1" outlineLevel="1">
      <c r="A273" s="333"/>
      <c r="B273" s="333"/>
      <c r="C273" s="375" t="s">
        <v>373</v>
      </c>
      <c r="D273" s="444"/>
      <c r="E273" s="444"/>
      <c r="F273" s="444"/>
      <c r="G273" s="444"/>
      <c r="H273" s="377" t="s">
        <v>77</v>
      </c>
      <c r="I273" s="353"/>
      <c r="J273" s="348"/>
      <c r="K273" s="123"/>
      <c r="L273" s="123"/>
    </row>
    <row r="274" spans="1:12" ht="15" customHeight="1" outlineLevel="1">
      <c r="A274" s="333"/>
      <c r="B274" s="333"/>
      <c r="C274" s="375" t="s">
        <v>374</v>
      </c>
      <c r="D274" s="444"/>
      <c r="E274" s="444"/>
      <c r="F274" s="444"/>
      <c r="G274" s="444"/>
      <c r="H274" s="377" t="s">
        <v>78</v>
      </c>
      <c r="I274" s="353"/>
      <c r="J274" s="348"/>
      <c r="K274" s="123"/>
      <c r="L274" s="123"/>
    </row>
    <row r="275" spans="1:12" ht="15" customHeight="1" outlineLevel="1" thickBot="1">
      <c r="A275" s="333"/>
      <c r="B275" s="333"/>
      <c r="C275" s="378" t="s">
        <v>443</v>
      </c>
      <c r="D275" s="445"/>
      <c r="E275" s="445"/>
      <c r="F275" s="445"/>
      <c r="G275" s="445"/>
      <c r="H275" s="379" t="s">
        <v>444</v>
      </c>
      <c r="I275" s="353"/>
      <c r="J275" s="348"/>
      <c r="K275" s="123"/>
      <c r="L275" s="123"/>
    </row>
    <row r="276" spans="1:12" ht="13.8" outlineLevel="1" thickBot="1">
      <c r="A276" s="333"/>
      <c r="B276" s="333"/>
      <c r="C276" s="353"/>
      <c r="D276" s="353"/>
      <c r="E276" s="353"/>
      <c r="F276" s="353"/>
      <c r="G276" s="353"/>
      <c r="H276" s="380"/>
      <c r="I276" s="353"/>
      <c r="J276" s="348"/>
      <c r="K276" s="123"/>
      <c r="L276" s="123"/>
    </row>
    <row r="277" spans="1:12" ht="13.8" outlineLevel="1" thickBot="1">
      <c r="A277" s="333"/>
      <c r="B277" s="333"/>
      <c r="C277" s="370" t="s">
        <v>381</v>
      </c>
      <c r="D277" s="441"/>
      <c r="E277" s="441"/>
      <c r="F277" s="441"/>
      <c r="G277" s="441"/>
      <c r="H277" s="366"/>
      <c r="I277" s="353"/>
      <c r="J277" s="348"/>
      <c r="K277" s="123"/>
      <c r="L277" s="123"/>
    </row>
    <row r="278" spans="1:12" ht="15" customHeight="1" outlineLevel="1">
      <c r="A278" s="333"/>
      <c r="B278" s="333"/>
      <c r="C278" s="371" t="s">
        <v>377</v>
      </c>
      <c r="D278" s="442"/>
      <c r="E278" s="442"/>
      <c r="F278" s="442"/>
      <c r="G278" s="442"/>
      <c r="H278" s="372" t="s">
        <v>75</v>
      </c>
      <c r="I278" s="353"/>
      <c r="J278" s="348"/>
      <c r="K278" s="123"/>
      <c r="L278" s="123"/>
    </row>
    <row r="279" spans="1:12" ht="15" customHeight="1" outlineLevel="1">
      <c r="A279" s="333"/>
      <c r="B279" s="333"/>
      <c r="C279" s="373" t="s">
        <v>470</v>
      </c>
      <c r="D279" s="443"/>
      <c r="E279" s="443"/>
      <c r="F279" s="443"/>
      <c r="G279" s="443"/>
      <c r="H279" s="374" t="s">
        <v>471</v>
      </c>
      <c r="I279" s="353"/>
      <c r="J279" s="348"/>
      <c r="K279" s="123"/>
      <c r="L279" s="123"/>
    </row>
    <row r="280" spans="1:12" ht="15" customHeight="1" outlineLevel="1">
      <c r="A280" s="333"/>
      <c r="B280" s="333"/>
      <c r="C280" s="375" t="s">
        <v>375</v>
      </c>
      <c r="D280" s="444"/>
      <c r="E280" s="444"/>
      <c r="F280" s="444"/>
      <c r="G280" s="444"/>
      <c r="H280" s="376" t="s">
        <v>2814</v>
      </c>
      <c r="I280" s="353"/>
      <c r="J280" s="348"/>
      <c r="K280" s="123"/>
      <c r="L280" s="123"/>
    </row>
    <row r="281" spans="1:12" ht="15" customHeight="1" outlineLevel="1">
      <c r="A281" s="333"/>
      <c r="B281" s="333"/>
      <c r="C281" s="375" t="s">
        <v>1</v>
      </c>
      <c r="D281" s="444"/>
      <c r="E281" s="444"/>
      <c r="F281" s="444"/>
      <c r="G281" s="444"/>
      <c r="H281" s="376" t="s">
        <v>73</v>
      </c>
      <c r="I281" s="353"/>
      <c r="J281" s="348"/>
      <c r="K281" s="123"/>
      <c r="L281" s="123"/>
    </row>
    <row r="282" spans="1:12" ht="15" customHeight="1" outlineLevel="1">
      <c r="A282" s="333"/>
      <c r="B282" s="333"/>
      <c r="C282" s="375" t="s">
        <v>372</v>
      </c>
      <c r="D282" s="444"/>
      <c r="E282" s="444"/>
      <c r="F282" s="444"/>
      <c r="G282" s="444"/>
      <c r="H282" s="376" t="s">
        <v>74</v>
      </c>
      <c r="I282" s="353"/>
      <c r="J282" s="348"/>
      <c r="K282" s="123"/>
      <c r="L282" s="123"/>
    </row>
    <row r="283" spans="1:12" ht="15" customHeight="1" outlineLevel="1">
      <c r="A283" s="333"/>
      <c r="B283" s="333"/>
      <c r="C283" s="375" t="s">
        <v>373</v>
      </c>
      <c r="D283" s="444"/>
      <c r="E283" s="444"/>
      <c r="F283" s="444"/>
      <c r="G283" s="444"/>
      <c r="H283" s="377" t="s">
        <v>77</v>
      </c>
      <c r="I283" s="353"/>
      <c r="J283" s="348"/>
      <c r="K283" s="123"/>
      <c r="L283" s="123"/>
    </row>
    <row r="284" spans="1:12" ht="15" customHeight="1" outlineLevel="1">
      <c r="A284" s="333"/>
      <c r="B284" s="333"/>
      <c r="C284" s="375" t="s">
        <v>374</v>
      </c>
      <c r="D284" s="444"/>
      <c r="E284" s="444"/>
      <c r="F284" s="444"/>
      <c r="G284" s="444"/>
      <c r="H284" s="377" t="s">
        <v>78</v>
      </c>
      <c r="I284" s="353"/>
      <c r="J284" s="348"/>
      <c r="K284" s="123"/>
      <c r="L284" s="123"/>
    </row>
    <row r="285" spans="1:12" ht="15" customHeight="1" outlineLevel="1" thickBot="1">
      <c r="A285" s="333"/>
      <c r="B285" s="333"/>
      <c r="C285" s="378" t="s">
        <v>443</v>
      </c>
      <c r="D285" s="445"/>
      <c r="E285" s="445"/>
      <c r="F285" s="445"/>
      <c r="G285" s="445"/>
      <c r="H285" s="379" t="s">
        <v>444</v>
      </c>
      <c r="I285" s="353"/>
      <c r="J285" s="348"/>
      <c r="K285" s="123"/>
      <c r="L285" s="123"/>
    </row>
    <row r="286" spans="1:12" ht="13.8" outlineLevel="1" thickBot="1">
      <c r="A286" s="333"/>
      <c r="B286" s="333"/>
      <c r="C286" s="353"/>
      <c r="D286" s="353"/>
      <c r="E286" s="353"/>
      <c r="F286" s="353"/>
      <c r="G286" s="353"/>
      <c r="H286" s="354"/>
      <c r="I286" s="353"/>
      <c r="J286" s="348"/>
      <c r="K286" s="123"/>
      <c r="L286" s="123"/>
    </row>
    <row r="287" spans="1:12" ht="13.8" outlineLevel="1" thickBot="1">
      <c r="A287" s="333"/>
      <c r="B287" s="333"/>
      <c r="C287" s="370" t="s">
        <v>382</v>
      </c>
      <c r="D287" s="441"/>
      <c r="E287" s="441"/>
      <c r="F287" s="441"/>
      <c r="G287" s="441"/>
      <c r="H287" s="366"/>
      <c r="I287" s="353"/>
      <c r="J287" s="348"/>
      <c r="K287" s="123"/>
      <c r="L287" s="123"/>
    </row>
    <row r="288" spans="1:12" ht="15" customHeight="1" outlineLevel="1">
      <c r="A288" s="333"/>
      <c r="B288" s="333"/>
      <c r="C288" s="371" t="s">
        <v>377</v>
      </c>
      <c r="D288" s="442"/>
      <c r="E288" s="442"/>
      <c r="F288" s="442"/>
      <c r="G288" s="442"/>
      <c r="H288" s="372" t="s">
        <v>75</v>
      </c>
      <c r="I288" s="353"/>
      <c r="J288" s="348"/>
      <c r="K288" s="123"/>
      <c r="L288" s="123"/>
    </row>
    <row r="289" spans="1:12" ht="15" customHeight="1" outlineLevel="1">
      <c r="A289" s="333"/>
      <c r="B289" s="333"/>
      <c r="C289" s="373" t="s">
        <v>470</v>
      </c>
      <c r="D289" s="443"/>
      <c r="E289" s="443"/>
      <c r="F289" s="443"/>
      <c r="G289" s="443"/>
      <c r="H289" s="374" t="s">
        <v>471</v>
      </c>
      <c r="I289" s="353"/>
      <c r="J289" s="348"/>
      <c r="K289" s="123"/>
      <c r="L289" s="123"/>
    </row>
    <row r="290" spans="1:12" ht="15" customHeight="1" outlineLevel="1">
      <c r="A290" s="333"/>
      <c r="B290" s="333"/>
      <c r="C290" s="375" t="s">
        <v>375</v>
      </c>
      <c r="D290" s="444"/>
      <c r="E290" s="444"/>
      <c r="F290" s="444"/>
      <c r="G290" s="444"/>
      <c r="H290" s="376" t="s">
        <v>2814</v>
      </c>
      <c r="I290" s="353"/>
      <c r="J290" s="348"/>
      <c r="K290" s="123"/>
      <c r="L290" s="123"/>
    </row>
    <row r="291" spans="1:12" ht="15" customHeight="1" outlineLevel="1">
      <c r="A291" s="333"/>
      <c r="B291" s="333"/>
      <c r="C291" s="375" t="s">
        <v>1</v>
      </c>
      <c r="D291" s="444"/>
      <c r="E291" s="444"/>
      <c r="F291" s="444"/>
      <c r="G291" s="444"/>
      <c r="H291" s="376" t="s">
        <v>73</v>
      </c>
      <c r="I291" s="353"/>
      <c r="J291" s="348"/>
      <c r="K291" s="123"/>
      <c r="L291" s="123"/>
    </row>
    <row r="292" spans="1:12" ht="15" customHeight="1" outlineLevel="1">
      <c r="A292" s="333"/>
      <c r="B292" s="333"/>
      <c r="C292" s="375" t="s">
        <v>372</v>
      </c>
      <c r="D292" s="444"/>
      <c r="E292" s="444"/>
      <c r="F292" s="444"/>
      <c r="G292" s="444"/>
      <c r="H292" s="376" t="s">
        <v>74</v>
      </c>
      <c r="I292" s="353"/>
      <c r="J292" s="348"/>
      <c r="K292" s="123"/>
      <c r="L292" s="123"/>
    </row>
    <row r="293" spans="1:12" ht="15" customHeight="1" outlineLevel="1">
      <c r="A293" s="333"/>
      <c r="B293" s="333"/>
      <c r="C293" s="375" t="s">
        <v>373</v>
      </c>
      <c r="D293" s="444"/>
      <c r="E293" s="444"/>
      <c r="F293" s="444"/>
      <c r="G293" s="444"/>
      <c r="H293" s="377" t="s">
        <v>77</v>
      </c>
      <c r="I293" s="353"/>
      <c r="J293" s="348"/>
      <c r="K293" s="123"/>
      <c r="L293" s="123"/>
    </row>
    <row r="294" spans="1:12" ht="15" customHeight="1" outlineLevel="1">
      <c r="A294" s="333"/>
      <c r="B294" s="333"/>
      <c r="C294" s="381" t="s">
        <v>374</v>
      </c>
      <c r="D294" s="361"/>
      <c r="E294" s="361"/>
      <c r="F294" s="361"/>
      <c r="G294" s="361"/>
      <c r="H294" s="382" t="s">
        <v>78</v>
      </c>
      <c r="I294" s="353"/>
      <c r="J294" s="348"/>
      <c r="K294" s="123"/>
      <c r="L294" s="123"/>
    </row>
    <row r="295" spans="1:12" ht="15" customHeight="1" outlineLevel="1" thickBot="1">
      <c r="A295" s="333"/>
      <c r="B295" s="333"/>
      <c r="C295" s="378" t="s">
        <v>443</v>
      </c>
      <c r="D295" s="445"/>
      <c r="E295" s="445"/>
      <c r="F295" s="445"/>
      <c r="G295" s="445"/>
      <c r="H295" s="379" t="s">
        <v>444</v>
      </c>
      <c r="I295" s="353"/>
      <c r="J295" s="348"/>
      <c r="K295" s="123"/>
      <c r="L295" s="123"/>
    </row>
    <row r="296" spans="1:12" ht="13.8" outlineLevel="1" thickBot="1">
      <c r="A296" s="333"/>
      <c r="B296" s="333"/>
      <c r="C296" s="353"/>
      <c r="D296" s="353"/>
      <c r="E296" s="353"/>
      <c r="F296" s="353"/>
      <c r="G296" s="353"/>
      <c r="H296" s="383"/>
      <c r="I296" s="353"/>
      <c r="J296" s="348"/>
      <c r="K296" s="123"/>
      <c r="L296" s="123"/>
    </row>
    <row r="297" spans="1:12" ht="13.8" outlineLevel="1" thickBot="1">
      <c r="A297" s="333"/>
      <c r="B297" s="333"/>
      <c r="C297" s="370" t="s">
        <v>383</v>
      </c>
      <c r="D297" s="441"/>
      <c r="E297" s="441"/>
      <c r="F297" s="441"/>
      <c r="G297" s="441"/>
      <c r="H297" s="366"/>
      <c r="I297" s="353"/>
      <c r="J297" s="348"/>
      <c r="K297" s="123"/>
      <c r="L297" s="123"/>
    </row>
    <row r="298" spans="1:12" ht="15" customHeight="1" outlineLevel="1">
      <c r="A298" s="333"/>
      <c r="B298" s="333"/>
      <c r="C298" s="371" t="s">
        <v>377</v>
      </c>
      <c r="D298" s="442"/>
      <c r="E298" s="442"/>
      <c r="F298" s="442"/>
      <c r="G298" s="442"/>
      <c r="H298" s="372" t="s">
        <v>75</v>
      </c>
      <c r="I298" s="353"/>
      <c r="J298" s="348"/>
      <c r="K298" s="123"/>
      <c r="L298" s="123"/>
    </row>
    <row r="299" spans="1:12" ht="15" customHeight="1" outlineLevel="1">
      <c r="A299" s="333"/>
      <c r="B299" s="333"/>
      <c r="C299" s="373" t="s">
        <v>470</v>
      </c>
      <c r="D299" s="443"/>
      <c r="E299" s="443"/>
      <c r="F299" s="443"/>
      <c r="G299" s="443"/>
      <c r="H299" s="374" t="s">
        <v>471</v>
      </c>
      <c r="I299" s="353"/>
      <c r="J299" s="348"/>
      <c r="K299" s="123"/>
      <c r="L299" s="123"/>
    </row>
    <row r="300" spans="1:12" ht="15" customHeight="1" outlineLevel="1">
      <c r="A300" s="333"/>
      <c r="B300" s="333"/>
      <c r="C300" s="375" t="s">
        <v>375</v>
      </c>
      <c r="D300" s="444"/>
      <c r="E300" s="444"/>
      <c r="F300" s="444"/>
      <c r="G300" s="444"/>
      <c r="H300" s="376" t="s">
        <v>2814</v>
      </c>
      <c r="I300" s="353"/>
      <c r="J300" s="348"/>
      <c r="K300" s="123"/>
      <c r="L300" s="123"/>
    </row>
    <row r="301" spans="1:12" ht="15" customHeight="1" outlineLevel="1">
      <c r="A301" s="333"/>
      <c r="B301" s="333"/>
      <c r="C301" s="375" t="s">
        <v>1</v>
      </c>
      <c r="D301" s="444"/>
      <c r="E301" s="444"/>
      <c r="F301" s="444"/>
      <c r="G301" s="444"/>
      <c r="H301" s="376" t="s">
        <v>73</v>
      </c>
      <c r="I301" s="353"/>
      <c r="J301" s="348"/>
      <c r="K301" s="123"/>
      <c r="L301" s="123"/>
    </row>
    <row r="302" spans="1:12" ht="15" customHeight="1" outlineLevel="1">
      <c r="A302" s="333"/>
      <c r="B302" s="333"/>
      <c r="C302" s="375" t="s">
        <v>372</v>
      </c>
      <c r="D302" s="444"/>
      <c r="E302" s="444"/>
      <c r="F302" s="444"/>
      <c r="G302" s="444"/>
      <c r="H302" s="376" t="s">
        <v>74</v>
      </c>
      <c r="I302" s="353"/>
      <c r="J302" s="348"/>
      <c r="K302" s="123"/>
      <c r="L302" s="123"/>
    </row>
    <row r="303" spans="1:12" ht="15" customHeight="1" outlineLevel="1">
      <c r="A303" s="333"/>
      <c r="B303" s="333"/>
      <c r="C303" s="375" t="s">
        <v>373</v>
      </c>
      <c r="D303" s="444"/>
      <c r="E303" s="444"/>
      <c r="F303" s="444"/>
      <c r="G303" s="444"/>
      <c r="H303" s="377" t="s">
        <v>77</v>
      </c>
      <c r="I303" s="353"/>
      <c r="J303" s="348"/>
      <c r="K303" s="123"/>
      <c r="L303" s="123"/>
    </row>
    <row r="304" spans="1:12" ht="15" customHeight="1" outlineLevel="1">
      <c r="A304" s="333"/>
      <c r="B304" s="333"/>
      <c r="C304" s="375" t="s">
        <v>374</v>
      </c>
      <c r="D304" s="444"/>
      <c r="E304" s="444"/>
      <c r="F304" s="444"/>
      <c r="G304" s="444"/>
      <c r="H304" s="377" t="s">
        <v>78</v>
      </c>
      <c r="I304" s="353"/>
      <c r="J304" s="348"/>
      <c r="K304" s="123"/>
      <c r="L304" s="123"/>
    </row>
    <row r="305" spans="1:12" ht="15" customHeight="1" outlineLevel="1" thickBot="1">
      <c r="A305" s="333"/>
      <c r="B305" s="333"/>
      <c r="C305" s="378" t="s">
        <v>443</v>
      </c>
      <c r="D305" s="445"/>
      <c r="E305" s="445"/>
      <c r="F305" s="445"/>
      <c r="G305" s="445"/>
      <c r="H305" s="379" t="s">
        <v>444</v>
      </c>
      <c r="I305" s="353"/>
      <c r="J305" s="348"/>
      <c r="K305" s="123"/>
      <c r="L305" s="123"/>
    </row>
    <row r="306" spans="1:12" ht="13.95" customHeight="1" thickBot="1">
      <c r="A306" s="333"/>
      <c r="B306" s="333"/>
      <c r="C306" s="384"/>
      <c r="D306" s="384"/>
      <c r="E306" s="384"/>
      <c r="F306" s="384"/>
      <c r="G306" s="384"/>
      <c r="H306" s="354"/>
      <c r="I306" s="353"/>
      <c r="J306" s="348"/>
      <c r="K306" s="333"/>
      <c r="L306" s="123"/>
    </row>
    <row r="307" spans="1:12" ht="20.25" customHeight="1">
      <c r="A307" s="333"/>
      <c r="B307" s="333"/>
      <c r="C307" s="27" t="s">
        <v>681</v>
      </c>
      <c r="D307" s="440"/>
      <c r="E307" s="1958">
        <v>1</v>
      </c>
      <c r="F307" s="1959"/>
      <c r="G307" s="1959"/>
      <c r="H307" s="1960"/>
      <c r="I307" s="480"/>
      <c r="J307" s="348" t="s">
        <v>517</v>
      </c>
      <c r="K307" s="456"/>
      <c r="L307" s="123"/>
    </row>
    <row r="308" spans="1:12" ht="22.5" customHeight="1">
      <c r="A308" s="333"/>
      <c r="B308" s="333"/>
      <c r="C308" s="1973" t="s">
        <v>539</v>
      </c>
      <c r="D308" s="1974"/>
      <c r="E308" s="457"/>
      <c r="F308" s="458" t="s">
        <v>1398</v>
      </c>
      <c r="G308" s="1937" t="s">
        <v>1024</v>
      </c>
      <c r="H308" s="1967"/>
      <c r="I308" s="480"/>
      <c r="J308" s="333"/>
      <c r="K308" s="456"/>
      <c r="L308" s="123"/>
    </row>
    <row r="309" spans="1:12" ht="20.25" customHeight="1">
      <c r="A309" s="333"/>
      <c r="B309" s="333"/>
      <c r="C309" s="395"/>
      <c r="D309" s="348"/>
      <c r="E309" s="348"/>
      <c r="F309" s="348"/>
      <c r="G309" s="871" t="s">
        <v>517</v>
      </c>
      <c r="H309" s="832" t="str">
        <f>IF(G309=1,"Page","Pages")</f>
        <v>Pages</v>
      </c>
      <c r="I309" s="480"/>
      <c r="J309" s="333"/>
      <c r="K309" s="333"/>
      <c r="L309" s="123"/>
    </row>
    <row r="310" spans="1:12" ht="26.25" customHeight="1" thickBot="1">
      <c r="A310" s="333"/>
      <c r="B310" s="333"/>
      <c r="C310" s="833" t="s">
        <v>385</v>
      </c>
      <c r="D310" s="874">
        <v>3</v>
      </c>
      <c r="E310" s="834"/>
      <c r="F310" s="835" t="s">
        <v>1398</v>
      </c>
      <c r="G310" s="1968"/>
      <c r="H310" s="1969"/>
      <c r="I310" s="480"/>
      <c r="J310" s="333"/>
      <c r="K310" s="333"/>
      <c r="L310" s="123"/>
    </row>
    <row r="311" spans="1:12" ht="21" customHeight="1" thickBot="1">
      <c r="A311" s="333"/>
      <c r="B311" s="333"/>
      <c r="C311" s="44" t="s">
        <v>386</v>
      </c>
      <c r="D311" s="875">
        <v>2</v>
      </c>
      <c r="E311" s="836"/>
      <c r="F311" s="454"/>
      <c r="G311" s="454"/>
      <c r="H311" s="358"/>
      <c r="I311" s="480"/>
      <c r="J311" s="348"/>
      <c r="K311" s="456"/>
      <c r="L311" s="123"/>
    </row>
    <row r="312" spans="1:12" ht="21" customHeight="1" thickBot="1">
      <c r="A312" s="333"/>
      <c r="B312" s="333"/>
      <c r="C312" s="833" t="s">
        <v>387</v>
      </c>
      <c r="D312" s="876">
        <v>2</v>
      </c>
      <c r="E312" s="837"/>
      <c r="F312" s="454"/>
      <c r="G312" s="359" t="s">
        <v>1214</v>
      </c>
      <c r="H312" s="838" t="str">
        <f>+ClosingDate</f>
        <v>As per advertisment</v>
      </c>
      <c r="I312" s="480"/>
      <c r="J312" s="386" t="s">
        <v>517</v>
      </c>
      <c r="K312" s="333"/>
      <c r="L312" s="123"/>
    </row>
    <row r="313" spans="1:12" ht="13.8" thickBot="1">
      <c r="A313" s="333"/>
      <c r="B313" s="333"/>
      <c r="C313" s="384"/>
      <c r="D313" s="384"/>
      <c r="E313" s="384"/>
      <c r="F313" s="384"/>
      <c r="G313" s="384"/>
      <c r="H313" s="354"/>
      <c r="I313" s="480"/>
      <c r="J313" s="348"/>
      <c r="K313" s="348"/>
      <c r="L313" s="123"/>
    </row>
    <row r="314" spans="1:12">
      <c r="A314" s="333"/>
      <c r="B314" s="333"/>
      <c r="C314" s="459"/>
      <c r="D314" s="1970" t="s">
        <v>963</v>
      </c>
      <c r="E314" s="1971"/>
      <c r="F314" s="1971"/>
      <c r="G314" s="1971"/>
      <c r="H314" s="1972"/>
      <c r="I314" s="480"/>
      <c r="J314" s="348"/>
      <c r="K314" s="348"/>
      <c r="L314" s="123"/>
    </row>
    <row r="315" spans="1:12" ht="52.5" customHeight="1">
      <c r="A315" s="333"/>
      <c r="B315" s="333"/>
      <c r="C315" s="478"/>
      <c r="D315" s="1839" t="s">
        <v>964</v>
      </c>
      <c r="E315" s="1839"/>
      <c r="F315" s="1839"/>
      <c r="G315" s="1839"/>
      <c r="H315" s="1840"/>
      <c r="I315" s="480"/>
      <c r="J315" s="348"/>
      <c r="K315" s="348"/>
      <c r="L315" s="123"/>
    </row>
    <row r="316" spans="1:12">
      <c r="A316" s="333"/>
      <c r="B316" s="333"/>
      <c r="C316" s="1966" t="s">
        <v>170</v>
      </c>
      <c r="D316" s="1846" t="s">
        <v>171</v>
      </c>
      <c r="E316" s="1847"/>
      <c r="F316" s="1847"/>
      <c r="G316" s="1847"/>
      <c r="H316" s="1848"/>
      <c r="I316" s="480"/>
      <c r="J316" s="348"/>
      <c r="K316" s="348"/>
      <c r="L316" s="123"/>
    </row>
    <row r="317" spans="1:12" ht="69" customHeight="1">
      <c r="A317" s="333"/>
      <c r="B317" s="333"/>
      <c r="C317" s="1842"/>
      <c r="D317" s="1839" t="s">
        <v>160</v>
      </c>
      <c r="E317" s="1839"/>
      <c r="F317" s="1839"/>
      <c r="G317" s="1839"/>
      <c r="H317" s="1840"/>
      <c r="I317" s="480"/>
      <c r="J317" s="348"/>
      <c r="K317" s="348"/>
      <c r="L317" s="123"/>
    </row>
    <row r="318" spans="1:12" ht="15" customHeight="1">
      <c r="A318" s="333"/>
      <c r="B318" s="333"/>
      <c r="C318" s="1966"/>
      <c r="D318" s="1846" t="s">
        <v>647</v>
      </c>
      <c r="E318" s="1847"/>
      <c r="F318" s="1847"/>
      <c r="G318" s="1847"/>
      <c r="H318" s="1848"/>
      <c r="I318" s="480"/>
      <c r="J318" s="348"/>
      <c r="K318" s="348"/>
      <c r="L318" s="123"/>
    </row>
    <row r="319" spans="1:12" ht="71.25" customHeight="1">
      <c r="A319" s="333"/>
      <c r="B319" s="333"/>
      <c r="C319" s="1842"/>
      <c r="D319" s="1839" t="s">
        <v>3797</v>
      </c>
      <c r="E319" s="1839"/>
      <c r="F319" s="1839"/>
      <c r="G319" s="1839"/>
      <c r="H319" s="1840"/>
      <c r="I319" s="480"/>
      <c r="J319" s="348"/>
      <c r="K319" s="348"/>
      <c r="L319" s="123"/>
    </row>
    <row r="320" spans="1:12" ht="16.5" customHeight="1">
      <c r="A320" s="333"/>
      <c r="B320" s="333"/>
      <c r="C320" s="1966"/>
      <c r="D320" s="1846" t="s">
        <v>648</v>
      </c>
      <c r="E320" s="1847"/>
      <c r="F320" s="1847"/>
      <c r="G320" s="1847"/>
      <c r="H320" s="1848"/>
      <c r="I320" s="480"/>
      <c r="J320" s="871">
        <v>2</v>
      </c>
      <c r="K320" s="385" t="str">
        <f>IF(J320=1,"Page","Pages")</f>
        <v>Pages</v>
      </c>
      <c r="L320" s="123"/>
    </row>
    <row r="321" spans="1:17" ht="71.25" customHeight="1">
      <c r="A321" s="333"/>
      <c r="B321" s="333"/>
      <c r="C321" s="1842"/>
      <c r="D321" s="1839" t="s">
        <v>649</v>
      </c>
      <c r="E321" s="1839"/>
      <c r="F321" s="1839"/>
      <c r="G321" s="1839"/>
      <c r="H321" s="1840"/>
      <c r="I321" s="480"/>
      <c r="J321" s="348"/>
      <c r="K321" s="348"/>
      <c r="L321" s="123"/>
    </row>
    <row r="322" spans="1:17" ht="17.25" customHeight="1">
      <c r="A322" s="333"/>
      <c r="B322" s="333"/>
      <c r="C322" s="1966"/>
      <c r="D322" s="1846" t="s">
        <v>650</v>
      </c>
      <c r="E322" s="1847"/>
      <c r="F322" s="1847"/>
      <c r="G322" s="1847"/>
      <c r="H322" s="1848"/>
      <c r="I322" s="480"/>
      <c r="J322" s="348"/>
      <c r="K322" s="348"/>
      <c r="L322" s="123"/>
    </row>
    <row r="323" spans="1:17" ht="124.5" customHeight="1" thickBot="1">
      <c r="A323" s="333"/>
      <c r="B323" s="333"/>
      <c r="C323" s="1843"/>
      <c r="D323" s="1839" t="s">
        <v>2815</v>
      </c>
      <c r="E323" s="1839"/>
      <c r="F323" s="1839"/>
      <c r="G323" s="1839"/>
      <c r="H323" s="1840"/>
      <c r="I323" s="480"/>
      <c r="J323" s="348"/>
      <c r="K323" s="348"/>
      <c r="L323" s="123"/>
    </row>
    <row r="324" spans="1:17">
      <c r="A324" s="333"/>
      <c r="B324" s="333"/>
      <c r="C324" s="812"/>
      <c r="D324" s="1846" t="s">
        <v>651</v>
      </c>
      <c r="E324" s="1847"/>
      <c r="F324" s="1847"/>
      <c r="G324" s="1847"/>
      <c r="H324" s="1848"/>
      <c r="I324" s="480"/>
      <c r="J324" s="348"/>
      <c r="K324" s="348"/>
      <c r="L324" s="123"/>
    </row>
    <row r="325" spans="1:17" ht="75" customHeight="1">
      <c r="A325" s="333"/>
      <c r="B325" s="333"/>
      <c r="C325" s="1842" t="s">
        <v>170</v>
      </c>
      <c r="D325" s="1839" t="s">
        <v>916</v>
      </c>
      <c r="E325" s="1839"/>
      <c r="F325" s="1839"/>
      <c r="G325" s="1839"/>
      <c r="H325" s="1840"/>
      <c r="I325" s="480"/>
      <c r="J325" s="348"/>
      <c r="K325" s="348"/>
      <c r="L325" s="123"/>
    </row>
    <row r="326" spans="1:17" ht="12.75" customHeight="1">
      <c r="A326" s="333"/>
      <c r="B326" s="333"/>
      <c r="C326" s="1842"/>
      <c r="D326" s="1846" t="s">
        <v>652</v>
      </c>
      <c r="E326" s="1847"/>
      <c r="F326" s="1847"/>
      <c r="G326" s="1847"/>
      <c r="H326" s="1848"/>
      <c r="I326" s="480"/>
      <c r="J326" s="348"/>
      <c r="K326" s="348"/>
      <c r="L326" s="123"/>
    </row>
    <row r="327" spans="1:17" ht="75" customHeight="1">
      <c r="A327" s="333"/>
      <c r="B327" s="333"/>
      <c r="C327" s="1842"/>
      <c r="D327" s="1839" t="s">
        <v>918</v>
      </c>
      <c r="E327" s="1839"/>
      <c r="F327" s="1839"/>
      <c r="G327" s="1839"/>
      <c r="H327" s="1840"/>
      <c r="I327" s="480"/>
      <c r="J327" s="348"/>
      <c r="K327" s="348"/>
      <c r="L327" s="123"/>
    </row>
    <row r="328" spans="1:17">
      <c r="A328" s="333"/>
      <c r="B328" s="333"/>
      <c r="C328" s="1966"/>
      <c r="D328" s="1846" t="s">
        <v>653</v>
      </c>
      <c r="E328" s="1847"/>
      <c r="F328" s="1847"/>
      <c r="G328" s="1847"/>
      <c r="H328" s="1848"/>
      <c r="I328" s="480"/>
      <c r="J328" s="348"/>
      <c r="K328" s="348"/>
      <c r="L328" s="123"/>
    </row>
    <row r="329" spans="1:17" ht="57" customHeight="1">
      <c r="A329" s="333"/>
      <c r="B329" s="333"/>
      <c r="C329" s="1842"/>
      <c r="D329" s="1839" t="s">
        <v>654</v>
      </c>
      <c r="E329" s="1839"/>
      <c r="F329" s="1839"/>
      <c r="G329" s="1839"/>
      <c r="H329" s="1840"/>
      <c r="I329" s="480"/>
      <c r="J329" s="348"/>
      <c r="K329" s="348"/>
      <c r="L329" s="123"/>
    </row>
    <row r="330" spans="1:17">
      <c r="A330" s="333"/>
      <c r="B330" s="333"/>
      <c r="C330" s="1966"/>
      <c r="D330" s="1846" t="s">
        <v>655</v>
      </c>
      <c r="E330" s="1847"/>
      <c r="F330" s="1847"/>
      <c r="G330" s="1847"/>
      <c r="H330" s="1848"/>
      <c r="I330" s="480"/>
      <c r="J330" s="348"/>
      <c r="K330" s="348"/>
      <c r="L330" s="123"/>
    </row>
    <row r="331" spans="1:17" ht="49.5" customHeight="1">
      <c r="A331" s="333"/>
      <c r="B331" s="333"/>
      <c r="C331" s="1842"/>
      <c r="D331" s="1839" t="s">
        <v>919</v>
      </c>
      <c r="E331" s="1839"/>
      <c r="F331" s="1839"/>
      <c r="G331" s="1839"/>
      <c r="H331" s="1840"/>
      <c r="I331" s="480"/>
      <c r="J331" s="348"/>
      <c r="K331" s="348"/>
      <c r="L331" s="123"/>
    </row>
    <row r="332" spans="1:17">
      <c r="A332" s="333"/>
      <c r="B332" s="333"/>
      <c r="C332" s="1966"/>
      <c r="D332" s="1846" t="s">
        <v>656</v>
      </c>
      <c r="E332" s="1847"/>
      <c r="F332" s="1847"/>
      <c r="G332" s="1847"/>
      <c r="H332" s="1848"/>
      <c r="I332" s="480"/>
      <c r="J332" s="348"/>
      <c r="K332" s="348"/>
      <c r="L332" s="123"/>
    </row>
    <row r="333" spans="1:17" ht="49.5" customHeight="1">
      <c r="A333" s="333"/>
      <c r="B333" s="333"/>
      <c r="C333" s="1842"/>
      <c r="D333" s="1839" t="s">
        <v>359</v>
      </c>
      <c r="E333" s="1839"/>
      <c r="F333" s="1839"/>
      <c r="G333" s="1839"/>
      <c r="H333" s="1840"/>
      <c r="I333" s="480"/>
      <c r="J333" s="348"/>
      <c r="K333" s="348"/>
      <c r="L333" s="123"/>
    </row>
    <row r="334" spans="1:17">
      <c r="A334" s="333"/>
      <c r="B334" s="333"/>
      <c r="C334" s="1966"/>
      <c r="D334" s="1846" t="s">
        <v>657</v>
      </c>
      <c r="E334" s="1847"/>
      <c r="F334" s="1847"/>
      <c r="G334" s="1847"/>
      <c r="H334" s="1848"/>
      <c r="I334" s="480"/>
      <c r="J334" s="348"/>
      <c r="K334" s="348"/>
      <c r="L334" s="123"/>
    </row>
    <row r="335" spans="1:17" ht="54.75" customHeight="1" thickBot="1">
      <c r="A335" s="333"/>
      <c r="B335" s="333"/>
      <c r="C335" s="1843"/>
      <c r="D335" s="1839" t="s">
        <v>360</v>
      </c>
      <c r="E335" s="1839"/>
      <c r="F335" s="1839"/>
      <c r="G335" s="1839"/>
      <c r="H335" s="1840"/>
      <c r="I335" s="480"/>
      <c r="J335" s="348"/>
      <c r="K335" s="348"/>
      <c r="L335" s="123"/>
    </row>
    <row r="336" spans="1:17" ht="76.5" customHeight="1">
      <c r="A336" s="333"/>
      <c r="B336" s="333"/>
      <c r="C336" s="1841" t="s">
        <v>228</v>
      </c>
      <c r="D336" s="1964" t="s">
        <v>917</v>
      </c>
      <c r="E336" s="1964"/>
      <c r="F336" s="1964"/>
      <c r="G336" s="1964"/>
      <c r="H336" s="1965"/>
      <c r="I336" s="1406"/>
      <c r="J336" s="387"/>
      <c r="K336" s="348"/>
      <c r="L336" s="123"/>
      <c r="M336" s="54"/>
      <c r="N336" s="54"/>
      <c r="O336" s="54"/>
      <c r="P336" s="54"/>
      <c r="Q336" s="54"/>
    </row>
    <row r="337" spans="1:17" ht="50.25" customHeight="1">
      <c r="A337" s="333"/>
      <c r="B337" s="333"/>
      <c r="C337" s="1842"/>
      <c r="D337" s="1839" t="s">
        <v>5</v>
      </c>
      <c r="E337" s="1839"/>
      <c r="F337" s="1839"/>
      <c r="G337" s="1839"/>
      <c r="H337" s="1840"/>
      <c r="I337" s="1406"/>
      <c r="J337" s="387"/>
      <c r="K337" s="348"/>
      <c r="L337" s="123"/>
      <c r="M337" s="54"/>
      <c r="N337" s="54"/>
      <c r="O337" s="54"/>
      <c r="P337" s="54"/>
      <c r="Q337" s="54"/>
    </row>
    <row r="338" spans="1:17" ht="60.75" customHeight="1" thickBot="1">
      <c r="A338" s="333"/>
      <c r="B338" s="333"/>
      <c r="C338" s="1843"/>
      <c r="D338" s="1839" t="s">
        <v>6</v>
      </c>
      <c r="E338" s="1839"/>
      <c r="F338" s="1839"/>
      <c r="G338" s="1839"/>
      <c r="H338" s="1840"/>
      <c r="I338" s="1406"/>
      <c r="J338" s="387"/>
      <c r="K338" s="348"/>
      <c r="L338" s="123"/>
      <c r="M338" s="54"/>
      <c r="N338" s="54"/>
      <c r="O338" s="54"/>
      <c r="P338" s="54"/>
      <c r="Q338" s="54"/>
    </row>
    <row r="339" spans="1:17" ht="71.25" customHeight="1" thickBot="1">
      <c r="A339" s="333"/>
      <c r="B339" s="333"/>
      <c r="C339" s="477" t="s">
        <v>484</v>
      </c>
      <c r="D339" s="1839" t="s">
        <v>26</v>
      </c>
      <c r="E339" s="1839"/>
      <c r="F339" s="1839"/>
      <c r="G339" s="1839"/>
      <c r="H339" s="1840"/>
      <c r="I339" s="480"/>
      <c r="J339" s="867">
        <v>66</v>
      </c>
      <c r="K339" s="353" t="str">
        <f>IF(J339=1,"Page","Pages")</f>
        <v>Pages</v>
      </c>
      <c r="L339" s="123"/>
    </row>
    <row r="340" spans="1:17" ht="17.25" customHeight="1">
      <c r="A340" s="333"/>
      <c r="B340" s="333"/>
      <c r="C340" s="1841" t="s">
        <v>280</v>
      </c>
      <c r="D340" s="1846" t="s">
        <v>273</v>
      </c>
      <c r="E340" s="1847"/>
      <c r="F340" s="1847"/>
      <c r="G340" s="1847"/>
      <c r="H340" s="1848"/>
      <c r="I340" s="480"/>
      <c r="J340" s="348"/>
      <c r="K340" s="348"/>
      <c r="L340" s="123"/>
    </row>
    <row r="341" spans="1:17" ht="71.25" customHeight="1">
      <c r="A341" s="333"/>
      <c r="B341" s="333"/>
      <c r="C341" s="1842"/>
      <c r="D341" s="1839" t="s">
        <v>1215</v>
      </c>
      <c r="E341" s="1839"/>
      <c r="F341" s="1839"/>
      <c r="G341" s="1839"/>
      <c r="H341" s="1840"/>
      <c r="I341" s="480"/>
      <c r="J341" s="348"/>
      <c r="K341" s="348"/>
      <c r="L341" s="123"/>
    </row>
    <row r="342" spans="1:17" ht="15" customHeight="1">
      <c r="A342" s="333"/>
      <c r="B342" s="333"/>
      <c r="C342" s="1842"/>
      <c r="D342" s="1846" t="s">
        <v>172</v>
      </c>
      <c r="E342" s="1847"/>
      <c r="F342" s="1847"/>
      <c r="G342" s="1847"/>
      <c r="H342" s="1848"/>
      <c r="I342" s="480"/>
      <c r="J342" s="348"/>
      <c r="K342" s="348"/>
      <c r="L342" s="123"/>
    </row>
    <row r="343" spans="1:17" ht="71.25" customHeight="1">
      <c r="A343" s="333"/>
      <c r="B343" s="333"/>
      <c r="C343" s="1842"/>
      <c r="D343" s="1839" t="s">
        <v>167</v>
      </c>
      <c r="E343" s="1839"/>
      <c r="F343" s="1839"/>
      <c r="G343" s="1839"/>
      <c r="H343" s="1840"/>
      <c r="I343" s="480"/>
      <c r="J343" s="867">
        <v>1</v>
      </c>
      <c r="K343" s="353" t="str">
        <f>IF(J343=1,"Page","Pages")</f>
        <v>Page</v>
      </c>
      <c r="L343" s="123"/>
    </row>
    <row r="344" spans="1:17" ht="17.25" customHeight="1">
      <c r="A344" s="333"/>
      <c r="B344" s="333"/>
      <c r="C344" s="1842"/>
      <c r="D344" s="1846" t="s">
        <v>168</v>
      </c>
      <c r="E344" s="1847"/>
      <c r="F344" s="1847"/>
      <c r="G344" s="1847"/>
      <c r="H344" s="1848"/>
      <c r="I344" s="480"/>
      <c r="J344" s="348"/>
      <c r="K344" s="348"/>
      <c r="L344" s="123"/>
    </row>
    <row r="345" spans="1:17" ht="116.25" customHeight="1" thickBot="1">
      <c r="A345" s="333"/>
      <c r="B345" s="333"/>
      <c r="C345" s="1843"/>
      <c r="D345" s="1844" t="s">
        <v>169</v>
      </c>
      <c r="E345" s="1844"/>
      <c r="F345" s="1844"/>
      <c r="G345" s="1844"/>
      <c r="H345" s="1845"/>
      <c r="I345" s="480"/>
      <c r="J345" s="348"/>
      <c r="K345" s="348"/>
      <c r="L345" s="123"/>
    </row>
    <row r="346" spans="1:17" ht="13.8" thickBot="1">
      <c r="A346" s="333"/>
      <c r="B346" s="333"/>
      <c r="C346" s="384"/>
      <c r="D346" s="384"/>
      <c r="E346" s="384"/>
      <c r="F346" s="384"/>
      <c r="G346" s="384"/>
      <c r="H346" s="354"/>
      <c r="I346" s="480"/>
      <c r="J346" s="348"/>
      <c r="K346" s="348"/>
      <c r="L346" s="123"/>
    </row>
    <row r="347" spans="1:17" ht="21" customHeight="1">
      <c r="A347" s="333"/>
      <c r="B347" s="333"/>
      <c r="C347" s="1831" t="s">
        <v>388</v>
      </c>
      <c r="D347" s="1832"/>
      <c r="E347" s="875">
        <v>2</v>
      </c>
      <c r="F347" s="454"/>
      <c r="G347" s="454"/>
      <c r="H347" s="358"/>
      <c r="I347" s="480"/>
      <c r="J347" s="348"/>
      <c r="K347" s="348"/>
      <c r="L347" s="123"/>
    </row>
    <row r="348" spans="1:17" ht="21" customHeight="1">
      <c r="A348" s="333"/>
      <c r="B348" s="333"/>
      <c r="C348" s="1833" t="s">
        <v>389</v>
      </c>
      <c r="D348" s="1834"/>
      <c r="E348" s="877">
        <v>2</v>
      </c>
      <c r="F348" s="454"/>
      <c r="G348" s="454"/>
      <c r="H348" s="358"/>
      <c r="I348" s="480"/>
      <c r="J348" s="348"/>
      <c r="K348" s="348"/>
      <c r="L348" s="123"/>
    </row>
    <row r="349" spans="1:17" ht="21" customHeight="1">
      <c r="A349" s="333"/>
      <c r="B349" s="333"/>
      <c r="C349" s="1833" t="s">
        <v>390</v>
      </c>
      <c r="D349" s="1834"/>
      <c r="E349" s="877">
        <v>2</v>
      </c>
      <c r="F349" s="454"/>
      <c r="G349" s="454"/>
      <c r="H349" s="358"/>
      <c r="I349" s="480"/>
      <c r="J349" s="348"/>
      <c r="K349" s="348"/>
      <c r="L349" s="123"/>
    </row>
    <row r="350" spans="1:17" ht="21" customHeight="1">
      <c r="A350" s="333"/>
      <c r="B350" s="333"/>
      <c r="C350" s="1833" t="s">
        <v>315</v>
      </c>
      <c r="D350" s="1834"/>
      <c r="E350" s="877" t="s">
        <v>542</v>
      </c>
      <c r="F350" s="454"/>
      <c r="G350" s="454"/>
      <c r="H350" s="358"/>
      <c r="I350" s="480"/>
      <c r="J350" s="348"/>
      <c r="K350" s="348"/>
      <c r="L350" s="123"/>
    </row>
    <row r="351" spans="1:17" ht="46.5" customHeight="1">
      <c r="A351" s="333"/>
      <c r="B351" s="333"/>
      <c r="C351" s="1833" t="s">
        <v>391</v>
      </c>
      <c r="D351" s="1834"/>
      <c r="E351" s="877">
        <v>10</v>
      </c>
      <c r="F351" s="353" t="s">
        <v>213</v>
      </c>
      <c r="G351" s="454"/>
      <c r="H351" s="358"/>
      <c r="I351" s="480"/>
      <c r="J351" s="333"/>
      <c r="K351" s="348"/>
      <c r="L351" s="123"/>
    </row>
    <row r="352" spans="1:17" ht="25.5" customHeight="1">
      <c r="A352" s="333"/>
      <c r="B352" s="333"/>
      <c r="C352" s="1833" t="s">
        <v>214</v>
      </c>
      <c r="D352" s="1834"/>
      <c r="E352" s="878">
        <v>6</v>
      </c>
      <c r="F352" s="1413">
        <v>1</v>
      </c>
      <c r="G352" s="454"/>
      <c r="H352" s="358"/>
      <c r="I352" s="480"/>
      <c r="J352" s="333"/>
      <c r="K352" s="348"/>
      <c r="L352" s="123"/>
    </row>
    <row r="353" spans="1:12" ht="25.5" customHeight="1">
      <c r="A353" s="333"/>
      <c r="B353" s="333"/>
      <c r="C353" s="1833" t="s">
        <v>218</v>
      </c>
      <c r="D353" s="1834"/>
      <c r="E353" s="879" t="s">
        <v>542</v>
      </c>
      <c r="F353" s="353" t="s">
        <v>219</v>
      </c>
      <c r="G353" s="454"/>
      <c r="H353" s="358"/>
      <c r="I353" s="480"/>
      <c r="J353" s="333"/>
      <c r="K353" s="348"/>
      <c r="L353" s="123"/>
    </row>
    <row r="354" spans="1:12" ht="26.4">
      <c r="A354" s="333"/>
      <c r="B354" s="333"/>
      <c r="C354" s="1986" t="s">
        <v>2804</v>
      </c>
      <c r="D354" s="1987"/>
      <c r="E354" s="1418" t="s">
        <v>2816</v>
      </c>
      <c r="F354" s="454"/>
      <c r="G354" s="454"/>
      <c r="H354" s="358"/>
      <c r="I354" s="480"/>
      <c r="J354" s="348"/>
      <c r="K354" s="348"/>
      <c r="L354" s="123"/>
    </row>
    <row r="355" spans="1:12" ht="30.75" customHeight="1">
      <c r="A355" s="333"/>
      <c r="B355" s="333"/>
      <c r="C355" s="1833" t="s">
        <v>535</v>
      </c>
      <c r="D355" s="1834"/>
      <c r="E355" s="1419" t="s">
        <v>2805</v>
      </c>
      <c r="F355" s="454"/>
      <c r="G355" s="454"/>
      <c r="H355" s="358"/>
      <c r="I355" s="480"/>
      <c r="J355" s="348"/>
      <c r="K355" s="348"/>
      <c r="L355" s="123"/>
    </row>
    <row r="356" spans="1:12" ht="34.5" customHeight="1">
      <c r="A356" s="333"/>
      <c r="B356" s="333"/>
      <c r="C356" s="1833" t="s">
        <v>392</v>
      </c>
      <c r="D356" s="1834"/>
      <c r="E356" s="880" t="s">
        <v>244</v>
      </c>
      <c r="F356" s="454"/>
      <c r="G356" s="454"/>
      <c r="H356" s="358"/>
      <c r="I356" s="480"/>
      <c r="J356" s="348"/>
      <c r="K356" s="348"/>
      <c r="L356" s="123"/>
    </row>
    <row r="357" spans="1:12" ht="59.25" customHeight="1" thickBot="1">
      <c r="A357" s="333"/>
      <c r="B357" s="333"/>
      <c r="C357" s="1988" t="s">
        <v>2806</v>
      </c>
      <c r="D357" s="1989"/>
      <c r="E357" s="881" t="s">
        <v>244</v>
      </c>
      <c r="F357" s="454"/>
      <c r="G357" s="454"/>
      <c r="H357" s="358"/>
      <c r="I357" s="480"/>
      <c r="J357" s="348"/>
      <c r="K357" s="348"/>
      <c r="L357" s="123"/>
    </row>
    <row r="358" spans="1:12" ht="13.8" thickBot="1">
      <c r="A358" s="333"/>
      <c r="B358" s="333"/>
      <c r="C358" s="384"/>
      <c r="D358" s="384"/>
      <c r="E358" s="384"/>
      <c r="F358" s="384"/>
      <c r="G358" s="384"/>
      <c r="H358" s="354"/>
      <c r="I358" s="480"/>
      <c r="J358" s="348"/>
      <c r="K358" s="348"/>
      <c r="L358" s="123"/>
    </row>
    <row r="359" spans="1:12" ht="26.25" customHeight="1" thickBot="1">
      <c r="A359" s="333"/>
      <c r="B359" s="333"/>
      <c r="C359" s="1812" t="s">
        <v>393</v>
      </c>
      <c r="D359" s="1813"/>
      <c r="E359" s="884" t="s">
        <v>244</v>
      </c>
      <c r="F359" s="454"/>
      <c r="G359" s="454"/>
      <c r="H359" s="358"/>
      <c r="I359" s="480"/>
      <c r="J359" s="348"/>
      <c r="K359" s="348"/>
      <c r="L359" s="123"/>
    </row>
    <row r="360" spans="1:12" ht="56.25" customHeight="1" thickBot="1">
      <c r="A360" s="333"/>
      <c r="B360" s="333"/>
      <c r="C360" s="1814" t="s">
        <v>2807</v>
      </c>
      <c r="D360" s="1815"/>
      <c r="E360" s="882" t="s">
        <v>244</v>
      </c>
      <c r="F360" s="454"/>
      <c r="G360" s="454"/>
      <c r="H360" s="358"/>
      <c r="I360" s="480"/>
      <c r="J360" s="348"/>
      <c r="K360" s="348"/>
      <c r="L360" s="123"/>
    </row>
    <row r="361" spans="1:12" ht="13.8" thickBot="1">
      <c r="A361" s="333"/>
      <c r="B361" s="333"/>
      <c r="C361" s="1420"/>
      <c r="D361" s="384"/>
      <c r="E361" s="354"/>
      <c r="F361" s="384"/>
      <c r="G361" s="384"/>
      <c r="H361" s="358"/>
      <c r="I361" s="480"/>
      <c r="J361" s="348"/>
      <c r="K361" s="348"/>
      <c r="L361" s="123"/>
    </row>
    <row r="362" spans="1:12" ht="32.25" customHeight="1" thickBot="1">
      <c r="A362" s="333"/>
      <c r="B362" s="333"/>
      <c r="C362" s="1984" t="s">
        <v>402</v>
      </c>
      <c r="D362" s="1985"/>
      <c r="E362" s="883" t="s">
        <v>244</v>
      </c>
      <c r="F362" s="454"/>
      <c r="G362" s="454"/>
      <c r="H362" s="358"/>
      <c r="I362" s="480"/>
      <c r="J362" s="348"/>
      <c r="K362" s="348"/>
      <c r="L362" s="123"/>
    </row>
    <row r="363" spans="1:12" ht="60.75" customHeight="1" thickBot="1">
      <c r="A363" s="333"/>
      <c r="B363" s="333"/>
      <c r="C363" s="1975" t="s">
        <v>2808</v>
      </c>
      <c r="D363" s="1977"/>
      <c r="E363" s="885" t="s">
        <v>244</v>
      </c>
      <c r="F363" s="454"/>
      <c r="G363" s="454"/>
      <c r="H363" s="358"/>
      <c r="I363" s="480"/>
      <c r="J363" s="348"/>
      <c r="K363" s="348"/>
      <c r="L363" s="123"/>
    </row>
    <row r="364" spans="1:12" ht="13.8" thickBot="1">
      <c r="A364" s="333"/>
      <c r="B364" s="333"/>
      <c r="C364" s="384"/>
      <c r="D364" s="384"/>
      <c r="E364" s="354"/>
      <c r="F364" s="384"/>
      <c r="G364" s="384"/>
      <c r="H364" s="358"/>
      <c r="I364" s="480"/>
      <c r="J364" s="348"/>
      <c r="K364" s="348"/>
      <c r="L364" s="123"/>
    </row>
    <row r="365" spans="1:12" ht="30.75" customHeight="1" thickBot="1">
      <c r="A365" s="333"/>
      <c r="B365" s="333"/>
      <c r="C365" s="1984" t="s">
        <v>403</v>
      </c>
      <c r="D365" s="1985"/>
      <c r="E365" s="883" t="s">
        <v>244</v>
      </c>
      <c r="F365" s="454"/>
      <c r="G365" s="454"/>
      <c r="H365" s="358"/>
      <c r="I365" s="480"/>
      <c r="J365" s="348"/>
      <c r="K365" s="348"/>
      <c r="L365" s="123"/>
    </row>
    <row r="366" spans="1:12" ht="56.25" customHeight="1" thickBot="1">
      <c r="A366" s="333"/>
      <c r="B366" s="333"/>
      <c r="C366" s="1975" t="s">
        <v>2809</v>
      </c>
      <c r="D366" s="1977"/>
      <c r="E366" s="885" t="s">
        <v>244</v>
      </c>
      <c r="F366" s="454"/>
      <c r="G366" s="454"/>
      <c r="H366" s="358"/>
      <c r="I366" s="480"/>
      <c r="J366" s="348"/>
      <c r="K366" s="348"/>
      <c r="L366" s="123"/>
    </row>
    <row r="367" spans="1:12" ht="13.8" thickBot="1">
      <c r="A367" s="333"/>
      <c r="B367" s="333"/>
      <c r="C367" s="384"/>
      <c r="D367" s="384"/>
      <c r="E367" s="354"/>
      <c r="F367" s="384"/>
      <c r="G367" s="384"/>
      <c r="H367" s="358"/>
      <c r="I367" s="480"/>
      <c r="J367" s="348"/>
      <c r="K367" s="348"/>
      <c r="L367" s="123"/>
    </row>
    <row r="368" spans="1:12" ht="30" customHeight="1" thickBot="1">
      <c r="A368" s="333"/>
      <c r="B368" s="333"/>
      <c r="C368" s="1816" t="s">
        <v>404</v>
      </c>
      <c r="D368" s="1817"/>
      <c r="E368" s="882" t="s">
        <v>244</v>
      </c>
      <c r="F368" s="454"/>
      <c r="G368" s="454"/>
      <c r="H368" s="358"/>
      <c r="I368" s="480"/>
      <c r="J368" s="348"/>
      <c r="K368" s="348"/>
      <c r="L368" s="123"/>
    </row>
    <row r="369" spans="1:12" ht="66" customHeight="1" thickBot="1">
      <c r="A369" s="333"/>
      <c r="B369" s="333"/>
      <c r="C369" s="1975" t="s">
        <v>2810</v>
      </c>
      <c r="D369" s="1976"/>
      <c r="E369" s="882" t="s">
        <v>244</v>
      </c>
      <c r="F369" s="454"/>
      <c r="G369" s="454"/>
      <c r="H369" s="358"/>
      <c r="I369" s="480"/>
      <c r="J369" s="348"/>
      <c r="K369" s="348"/>
      <c r="L369" s="123"/>
    </row>
    <row r="370" spans="1:12" ht="13.8" thickBot="1">
      <c r="A370" s="333"/>
      <c r="B370" s="333"/>
      <c r="C370" s="384"/>
      <c r="D370" s="384"/>
      <c r="E370" s="354"/>
      <c r="F370" s="384"/>
      <c r="G370" s="384"/>
      <c r="H370" s="358"/>
      <c r="I370" s="480"/>
      <c r="J370" s="348"/>
      <c r="K370" s="348"/>
      <c r="L370" s="123"/>
    </row>
    <row r="371" spans="1:12" ht="37.5" customHeight="1" thickBot="1">
      <c r="A371" s="333"/>
      <c r="B371" s="333"/>
      <c r="C371" s="1816" t="s">
        <v>405</v>
      </c>
      <c r="D371" s="1817"/>
      <c r="E371" s="882" t="s">
        <v>244</v>
      </c>
      <c r="F371" s="454"/>
      <c r="G371" s="454"/>
      <c r="H371" s="358"/>
      <c r="I371" s="480"/>
      <c r="J371" s="348"/>
      <c r="K371" s="348"/>
      <c r="L371" s="123"/>
    </row>
    <row r="372" spans="1:12" ht="60.75" customHeight="1" thickBot="1">
      <c r="A372" s="333"/>
      <c r="B372" s="333"/>
      <c r="C372" s="1975" t="s">
        <v>2811</v>
      </c>
      <c r="D372" s="1977"/>
      <c r="E372" s="885" t="s">
        <v>244</v>
      </c>
      <c r="F372" s="454"/>
      <c r="G372" s="454"/>
      <c r="H372" s="358"/>
      <c r="I372" s="480"/>
      <c r="J372" s="348"/>
      <c r="K372" s="348"/>
      <c r="L372" s="123"/>
    </row>
    <row r="373" spans="1:12" ht="13.8" thickBot="1">
      <c r="A373" s="333"/>
      <c r="B373" s="333"/>
      <c r="C373" s="839"/>
      <c r="D373" s="384"/>
      <c r="E373" s="384"/>
      <c r="F373" s="384"/>
      <c r="G373" s="384"/>
      <c r="H373" s="354"/>
      <c r="I373" s="480"/>
      <c r="J373" s="348"/>
      <c r="K373" s="348"/>
      <c r="L373" s="123"/>
    </row>
    <row r="374" spans="1:12" ht="21" customHeight="1">
      <c r="A374" s="333"/>
      <c r="B374" s="333"/>
      <c r="C374" s="1816" t="s">
        <v>406</v>
      </c>
      <c r="D374" s="1817"/>
      <c r="E374" s="875">
        <v>1</v>
      </c>
      <c r="F374" s="348" t="s">
        <v>1123</v>
      </c>
      <c r="G374" s="454"/>
      <c r="H374" s="358"/>
      <c r="I374" s="480"/>
      <c r="J374" s="333"/>
      <c r="K374" s="348"/>
      <c r="L374" s="123"/>
    </row>
    <row r="375" spans="1:12" ht="21" customHeight="1">
      <c r="A375" s="333"/>
      <c r="B375" s="333"/>
      <c r="C375" s="1973" t="s">
        <v>407</v>
      </c>
      <c r="D375" s="1981"/>
      <c r="E375" s="886" t="s">
        <v>1071</v>
      </c>
      <c r="F375" s="454"/>
      <c r="G375" s="454"/>
      <c r="H375" s="358"/>
      <c r="I375" s="480"/>
      <c r="J375" s="348"/>
      <c r="K375" s="348"/>
      <c r="L375" s="123"/>
    </row>
    <row r="376" spans="1:12" ht="21" customHeight="1">
      <c r="A376" s="333"/>
      <c r="B376" s="333"/>
      <c r="C376" s="1973" t="s">
        <v>2817</v>
      </c>
      <c r="D376" s="1981"/>
      <c r="E376" s="886" t="s">
        <v>244</v>
      </c>
      <c r="F376" s="454"/>
      <c r="G376" s="454"/>
      <c r="H376" s="358"/>
      <c r="I376" s="480"/>
      <c r="J376" s="348"/>
      <c r="K376" s="348"/>
      <c r="L376" s="123"/>
    </row>
    <row r="377" spans="1:12" ht="21" customHeight="1">
      <c r="A377" s="333"/>
      <c r="B377" s="333"/>
      <c r="C377" s="1973" t="s">
        <v>408</v>
      </c>
      <c r="D377" s="1981"/>
      <c r="E377" s="877">
        <v>2</v>
      </c>
      <c r="F377" s="454"/>
      <c r="G377" s="454"/>
      <c r="H377" s="358"/>
      <c r="I377" s="480"/>
      <c r="J377" s="348"/>
      <c r="K377" s="348"/>
      <c r="L377" s="123"/>
    </row>
    <row r="378" spans="1:12" ht="29.25" customHeight="1">
      <c r="A378" s="333"/>
      <c r="B378" s="333"/>
      <c r="C378" s="1973" t="s">
        <v>1068</v>
      </c>
      <c r="D378" s="1981"/>
      <c r="E378" s="858" t="s">
        <v>445</v>
      </c>
      <c r="F378" s="462"/>
      <c r="G378" s="462"/>
      <c r="H378" s="358"/>
      <c r="I378" s="480"/>
      <c r="J378" s="348"/>
      <c r="K378" s="348"/>
    </row>
    <row r="379" spans="1:12" ht="15" customHeight="1">
      <c r="A379" s="333"/>
      <c r="B379" s="333"/>
      <c r="C379" s="1973" t="s">
        <v>1069</v>
      </c>
      <c r="D379" s="1981"/>
      <c r="E379" s="858" t="s">
        <v>244</v>
      </c>
      <c r="F379" s="463"/>
      <c r="G379" s="463"/>
      <c r="H379" s="358"/>
      <c r="I379" s="480"/>
      <c r="J379" s="348"/>
      <c r="K379" s="348"/>
    </row>
    <row r="380" spans="1:12" ht="15" customHeight="1" thickBot="1">
      <c r="A380" s="333"/>
      <c r="B380" s="333"/>
      <c r="C380" s="1982" t="s">
        <v>2818</v>
      </c>
      <c r="D380" s="1983"/>
      <c r="E380" s="887" t="s">
        <v>244</v>
      </c>
      <c r="F380" s="463"/>
      <c r="G380" s="463"/>
      <c r="H380" s="358"/>
      <c r="I380" s="480"/>
      <c r="J380" s="348"/>
      <c r="K380" s="348"/>
    </row>
    <row r="381" spans="1:12" ht="21" customHeight="1">
      <c r="A381" s="333"/>
      <c r="B381" s="333"/>
      <c r="C381" s="454"/>
      <c r="D381" s="454"/>
      <c r="E381" s="464"/>
      <c r="F381" s="454"/>
      <c r="G381" s="454"/>
      <c r="H381" s="358"/>
      <c r="I381" s="480"/>
      <c r="J381" s="348"/>
      <c r="K381" s="348"/>
      <c r="L381" s="123"/>
    </row>
    <row r="382" spans="1:12">
      <c r="A382" s="333"/>
      <c r="B382" s="333"/>
      <c r="C382" s="384"/>
      <c r="D382" s="384"/>
      <c r="E382" s="461"/>
      <c r="F382" s="384"/>
      <c r="G382" s="384"/>
      <c r="H382" s="383"/>
      <c r="I382" s="480"/>
      <c r="J382" s="348"/>
      <c r="K382" s="348"/>
      <c r="L382" s="123"/>
    </row>
    <row r="383" spans="1:12" ht="20.25" customHeight="1">
      <c r="A383" s="333"/>
      <c r="B383" s="333"/>
      <c r="C383" s="1978" t="s">
        <v>409</v>
      </c>
      <c r="D383" s="1979"/>
      <c r="E383" s="888">
        <v>3</v>
      </c>
      <c r="F383" s="454"/>
      <c r="G383" s="454"/>
      <c r="H383" s="358"/>
      <c r="I383" s="480"/>
      <c r="J383" s="348"/>
      <c r="K383" s="348"/>
      <c r="L383" s="123"/>
    </row>
    <row r="384" spans="1:12" ht="20.25" customHeight="1">
      <c r="A384" s="333"/>
      <c r="B384" s="333"/>
      <c r="C384" s="1978" t="s">
        <v>410</v>
      </c>
      <c r="D384" s="1979"/>
      <c r="E384" s="889" t="s">
        <v>244</v>
      </c>
      <c r="F384" s="454"/>
      <c r="G384" s="454"/>
      <c r="H384" s="358"/>
      <c r="I384" s="480"/>
      <c r="J384" s="348"/>
      <c r="K384" s="348"/>
      <c r="L384" s="123"/>
    </row>
    <row r="385" spans="1:12" ht="20.25" customHeight="1">
      <c r="A385" s="333"/>
      <c r="B385" s="333"/>
      <c r="C385" s="1978" t="s">
        <v>2817</v>
      </c>
      <c r="D385" s="1979"/>
      <c r="E385" s="889" t="s">
        <v>244</v>
      </c>
      <c r="F385" s="454"/>
      <c r="G385" s="454"/>
      <c r="H385" s="358"/>
      <c r="I385" s="480"/>
      <c r="J385" s="348"/>
      <c r="K385" s="348"/>
      <c r="L385" s="123"/>
    </row>
    <row r="386" spans="1:12" ht="20.25" customHeight="1" outlineLevel="1">
      <c r="A386" s="333"/>
      <c r="B386" s="333"/>
      <c r="C386" s="1978" t="s">
        <v>411</v>
      </c>
      <c r="D386" s="1979"/>
      <c r="E386" s="890" t="s">
        <v>244</v>
      </c>
      <c r="F386" s="454"/>
      <c r="G386" s="454"/>
      <c r="H386" s="358"/>
      <c r="I386" s="480"/>
      <c r="J386" s="348"/>
      <c r="K386" s="348"/>
      <c r="L386" s="123"/>
    </row>
    <row r="387" spans="1:12" ht="30" customHeight="1" outlineLevel="1">
      <c r="A387" s="333"/>
      <c r="B387" s="333"/>
      <c r="C387" s="1978" t="s">
        <v>398</v>
      </c>
      <c r="D387" s="1979"/>
      <c r="E387" s="1980" t="s">
        <v>473</v>
      </c>
      <c r="F387" s="1980"/>
      <c r="G387" s="1980"/>
      <c r="H387" s="1980"/>
      <c r="I387" s="480"/>
      <c r="J387" s="348"/>
      <c r="K387" s="348"/>
      <c r="L387" s="123"/>
    </row>
    <row r="388" spans="1:12" ht="30" customHeight="1" outlineLevel="1">
      <c r="A388" s="333"/>
      <c r="B388" s="333"/>
      <c r="C388" s="1978" t="s">
        <v>515</v>
      </c>
      <c r="D388" s="1979"/>
      <c r="E388" s="891">
        <v>0</v>
      </c>
      <c r="F388" s="454"/>
      <c r="G388" s="454"/>
      <c r="H388" s="358"/>
      <c r="I388" s="480"/>
      <c r="J388" s="348"/>
      <c r="K388" s="348"/>
      <c r="L388" s="123"/>
    </row>
    <row r="389" spans="1:12" ht="30" customHeight="1" outlineLevel="1">
      <c r="A389" s="333"/>
      <c r="B389" s="333"/>
      <c r="C389" s="1978" t="s">
        <v>399</v>
      </c>
      <c r="D389" s="1979"/>
      <c r="E389" s="1980" t="s">
        <v>473</v>
      </c>
      <c r="F389" s="1980"/>
      <c r="G389" s="1980"/>
      <c r="H389" s="1980"/>
      <c r="I389" s="480"/>
      <c r="J389" s="348"/>
      <c r="K389" s="348"/>
      <c r="L389" s="123"/>
    </row>
    <row r="390" spans="1:12" ht="17.25" customHeight="1" thickBot="1">
      <c r="A390" s="333"/>
      <c r="B390" s="333"/>
      <c r="C390" s="348"/>
      <c r="D390" s="348"/>
      <c r="E390" s="348"/>
      <c r="F390" s="348"/>
      <c r="G390" s="348"/>
      <c r="H390" s="348"/>
      <c r="I390" s="480"/>
      <c r="J390" s="348"/>
      <c r="K390" s="348"/>
      <c r="L390" s="123"/>
    </row>
    <row r="391" spans="1:12" ht="18" customHeight="1">
      <c r="A391" s="333"/>
      <c r="B391" s="333"/>
      <c r="C391" s="1831" t="s">
        <v>1072</v>
      </c>
      <c r="D391" s="1832"/>
      <c r="E391" s="1832"/>
      <c r="F391" s="1832"/>
      <c r="G391" s="892">
        <v>3</v>
      </c>
      <c r="H391" s="358"/>
      <c r="I391" s="480"/>
      <c r="J391" s="348"/>
      <c r="K391" s="348"/>
    </row>
    <row r="392" spans="1:12" ht="18" customHeight="1">
      <c r="A392" s="333"/>
      <c r="B392" s="333"/>
      <c r="C392" s="1833" t="s">
        <v>2819</v>
      </c>
      <c r="D392" s="1834"/>
      <c r="E392" s="1834"/>
      <c r="F392" s="1834"/>
      <c r="G392" s="893" t="s">
        <v>1073</v>
      </c>
      <c r="H392" s="358"/>
      <c r="I392" s="480"/>
      <c r="J392" s="348"/>
      <c r="K392" s="348"/>
    </row>
    <row r="393" spans="1:12" ht="18" customHeight="1">
      <c r="A393" s="333"/>
      <c r="B393" s="333"/>
      <c r="C393" s="1833" t="s">
        <v>1074</v>
      </c>
      <c r="D393" s="1834"/>
      <c r="E393" s="1834"/>
      <c r="F393" s="1834"/>
      <c r="G393" s="893" t="s">
        <v>447</v>
      </c>
      <c r="H393" s="358"/>
      <c r="I393" s="480"/>
      <c r="J393" s="348"/>
      <c r="K393" s="348"/>
    </row>
    <row r="394" spans="1:12" ht="18" customHeight="1" thickBot="1">
      <c r="A394" s="333"/>
      <c r="B394" s="333"/>
      <c r="C394" s="1991" t="s">
        <v>1400</v>
      </c>
      <c r="D394" s="1992"/>
      <c r="E394" s="1992"/>
      <c r="F394" s="1992"/>
      <c r="G394" s="894" t="s">
        <v>1076</v>
      </c>
      <c r="H394" s="358"/>
      <c r="I394" s="480"/>
      <c r="J394" s="348"/>
      <c r="K394" s="348"/>
    </row>
    <row r="395" spans="1:12" ht="15" customHeight="1">
      <c r="A395" s="333"/>
      <c r="B395" s="333"/>
      <c r="C395" s="1805" t="s">
        <v>2820</v>
      </c>
      <c r="D395" s="1828" t="s">
        <v>1077</v>
      </c>
      <c r="E395" s="1829"/>
      <c r="F395" s="1829"/>
      <c r="G395" s="1830"/>
      <c r="H395" s="358"/>
      <c r="I395" s="480"/>
      <c r="J395" s="348"/>
      <c r="K395" s="348"/>
    </row>
    <row r="396" spans="1:12" ht="15" customHeight="1">
      <c r="A396" s="333"/>
      <c r="B396" s="333"/>
      <c r="C396" s="1805"/>
      <c r="D396" s="1818" t="s">
        <v>1078</v>
      </c>
      <c r="E396" s="1819"/>
      <c r="F396" s="1819"/>
      <c r="G396" s="1820"/>
      <c r="H396" s="354" t="s">
        <v>1386</v>
      </c>
      <c r="I396" s="480"/>
      <c r="J396" s="348"/>
      <c r="K396" s="348"/>
    </row>
    <row r="397" spans="1:12" ht="15" customHeight="1">
      <c r="A397" s="333"/>
      <c r="B397" s="333"/>
      <c r="C397" s="1805"/>
      <c r="D397" s="1818" t="s">
        <v>1079</v>
      </c>
      <c r="E397" s="1819"/>
      <c r="F397" s="1819"/>
      <c r="G397" s="1820"/>
      <c r="H397" s="358"/>
      <c r="I397" s="480"/>
      <c r="J397" s="348"/>
      <c r="K397" s="348"/>
    </row>
    <row r="398" spans="1:12" ht="15" customHeight="1">
      <c r="A398" s="333"/>
      <c r="B398" s="333"/>
      <c r="C398" s="1805"/>
      <c r="D398" s="1818" t="s">
        <v>1080</v>
      </c>
      <c r="E398" s="1819"/>
      <c r="F398" s="1819"/>
      <c r="G398" s="1820"/>
      <c r="H398" s="358"/>
      <c r="I398" s="480"/>
      <c r="J398" s="348"/>
      <c r="K398" s="348"/>
    </row>
    <row r="399" spans="1:12" ht="15" customHeight="1">
      <c r="A399" s="333"/>
      <c r="B399" s="333"/>
      <c r="C399" s="1805"/>
      <c r="D399" s="1818" t="s">
        <v>1081</v>
      </c>
      <c r="E399" s="1819"/>
      <c r="F399" s="1819"/>
      <c r="G399" s="1820"/>
      <c r="H399" s="358"/>
      <c r="I399" s="480"/>
      <c r="J399" s="348"/>
      <c r="K399" s="348"/>
    </row>
    <row r="400" spans="1:12" ht="15" customHeight="1">
      <c r="A400" s="333"/>
      <c r="B400" s="333"/>
      <c r="C400" s="1805"/>
      <c r="D400" s="1818" t="s">
        <v>1082</v>
      </c>
      <c r="E400" s="1819"/>
      <c r="F400" s="1819"/>
      <c r="G400" s="1820"/>
      <c r="H400" s="358"/>
      <c r="I400" s="480"/>
      <c r="J400" s="348"/>
      <c r="K400" s="348"/>
    </row>
    <row r="401" spans="1:14" ht="15" customHeight="1">
      <c r="A401" s="333"/>
      <c r="B401" s="333"/>
      <c r="C401" s="1805"/>
      <c r="D401" s="1818" t="s">
        <v>1083</v>
      </c>
      <c r="E401" s="1819"/>
      <c r="F401" s="1819"/>
      <c r="G401" s="1820"/>
      <c r="H401" s="358"/>
      <c r="I401" s="480"/>
      <c r="J401" s="348"/>
      <c r="K401" s="348"/>
    </row>
    <row r="402" spans="1:14" ht="15" customHeight="1">
      <c r="A402" s="333"/>
      <c r="B402" s="333"/>
      <c r="C402" s="1805"/>
      <c r="D402" s="1818" t="s">
        <v>1084</v>
      </c>
      <c r="E402" s="1819"/>
      <c r="F402" s="1819"/>
      <c r="G402" s="1820"/>
      <c r="H402" s="358"/>
      <c r="I402" s="480"/>
      <c r="J402" s="348"/>
      <c r="K402" s="348"/>
    </row>
    <row r="403" spans="1:14" ht="15" customHeight="1">
      <c r="A403" s="333"/>
      <c r="B403" s="333"/>
      <c r="C403" s="1805"/>
      <c r="D403" s="1818" t="s">
        <v>1085</v>
      </c>
      <c r="E403" s="1819"/>
      <c r="F403" s="1819"/>
      <c r="G403" s="1820"/>
      <c r="H403" s="358"/>
      <c r="I403" s="480"/>
      <c r="J403" s="348"/>
      <c r="K403" s="348"/>
    </row>
    <row r="404" spans="1:14" ht="15" customHeight="1">
      <c r="A404" s="333"/>
      <c r="B404" s="333"/>
      <c r="C404" s="1805"/>
      <c r="D404" s="1818" t="s">
        <v>1086</v>
      </c>
      <c r="E404" s="1819"/>
      <c r="F404" s="1819"/>
      <c r="G404" s="1820"/>
      <c r="H404" s="358"/>
      <c r="I404" s="480"/>
      <c r="J404" s="348"/>
      <c r="K404" s="348"/>
    </row>
    <row r="405" spans="1:14" ht="42.75" customHeight="1">
      <c r="A405" s="333"/>
      <c r="B405" s="333"/>
      <c r="C405" s="1805"/>
      <c r="D405" s="1822" t="s">
        <v>1121</v>
      </c>
      <c r="E405" s="1823"/>
      <c r="F405" s="1823"/>
      <c r="G405" s="1824"/>
      <c r="H405" s="1990" t="s">
        <v>2821</v>
      </c>
      <c r="I405" s="480"/>
      <c r="J405" s="333"/>
      <c r="K405" s="466"/>
      <c r="L405" s="466"/>
      <c r="M405" s="466"/>
      <c r="N405" s="466"/>
    </row>
    <row r="406" spans="1:14" ht="42.75" customHeight="1">
      <c r="A406" s="333"/>
      <c r="B406" s="333"/>
      <c r="C406" s="1805"/>
      <c r="D406" s="1822" t="s">
        <v>1122</v>
      </c>
      <c r="E406" s="1823"/>
      <c r="F406" s="1823"/>
      <c r="G406" s="1824"/>
      <c r="H406" s="1990"/>
      <c r="I406" s="480"/>
      <c r="J406" s="466"/>
      <c r="K406" s="466"/>
      <c r="L406" s="466"/>
      <c r="M406" s="466"/>
      <c r="N406" s="466"/>
    </row>
    <row r="407" spans="1:14" ht="42.75" customHeight="1">
      <c r="A407" s="333"/>
      <c r="B407" s="333"/>
      <c r="C407" s="1805"/>
      <c r="D407" s="1818" t="s">
        <v>913</v>
      </c>
      <c r="E407" s="1819"/>
      <c r="F407" s="1819"/>
      <c r="G407" s="1820"/>
      <c r="H407" s="1990"/>
      <c r="I407" s="480"/>
      <c r="J407" s="348"/>
      <c r="K407" s="348"/>
    </row>
    <row r="408" spans="1:14" ht="42.75" customHeight="1">
      <c r="A408" s="333"/>
      <c r="B408" s="333"/>
      <c r="C408" s="1805"/>
      <c r="D408" s="1818" t="s">
        <v>1087</v>
      </c>
      <c r="E408" s="1819"/>
      <c r="F408" s="1819"/>
      <c r="G408" s="1820"/>
      <c r="H408" s="1990"/>
      <c r="I408" s="480"/>
      <c r="J408" s="348"/>
      <c r="K408" s="348"/>
    </row>
    <row r="409" spans="1:14" ht="42.75" customHeight="1">
      <c r="A409" s="333"/>
      <c r="B409" s="333"/>
      <c r="C409" s="1805"/>
      <c r="D409" s="1818" t="s">
        <v>2900</v>
      </c>
      <c r="E409" s="1819"/>
      <c r="F409" s="1819"/>
      <c r="G409" s="1820"/>
      <c r="H409" s="1990"/>
      <c r="I409" s="480"/>
      <c r="J409" s="348"/>
      <c r="K409" s="348"/>
    </row>
    <row r="410" spans="1:14" ht="42.75" customHeight="1" thickBot="1">
      <c r="A410" s="333"/>
      <c r="B410" s="333"/>
      <c r="C410" s="1806"/>
      <c r="D410" s="1825" t="s">
        <v>1216</v>
      </c>
      <c r="E410" s="1826"/>
      <c r="F410" s="1826"/>
      <c r="G410" s="1827"/>
      <c r="H410" s="348"/>
      <c r="I410" s="480"/>
      <c r="J410" s="348"/>
      <c r="K410" s="348"/>
    </row>
    <row r="411" spans="1:14" ht="15" customHeight="1" thickBot="1">
      <c r="A411" s="333"/>
      <c r="B411" s="333"/>
      <c r="C411" s="1806" t="s">
        <v>1088</v>
      </c>
      <c r="D411" s="1821"/>
      <c r="E411" s="1821"/>
      <c r="F411" s="913" t="s">
        <v>445</v>
      </c>
      <c r="G411" s="467"/>
      <c r="H411" s="358"/>
      <c r="I411" s="480"/>
      <c r="J411" s="348"/>
      <c r="K411" s="348"/>
    </row>
    <row r="412" spans="1:14" ht="15" customHeight="1" thickBot="1">
      <c r="A412" s="333"/>
      <c r="B412" s="333"/>
      <c r="C412" s="1806" t="s">
        <v>1075</v>
      </c>
      <c r="D412" s="1821"/>
      <c r="E412" s="1821"/>
      <c r="F412" s="914" t="str">
        <f>IF(F411="no","N/A",+G412)</f>
        <v>N/A</v>
      </c>
      <c r="G412" s="315" t="s">
        <v>1089</v>
      </c>
      <c r="H412" s="358"/>
      <c r="I412" s="1414" t="s">
        <v>1089</v>
      </c>
      <c r="J412" s="333"/>
      <c r="K412" s="348"/>
    </row>
    <row r="413" spans="1:14" ht="15" customHeight="1" thickBot="1">
      <c r="A413" s="333"/>
      <c r="B413" s="333"/>
      <c r="C413" s="1806" t="s">
        <v>1090</v>
      </c>
      <c r="D413" s="1821"/>
      <c r="E413" s="1821"/>
      <c r="F413" s="915">
        <v>25</v>
      </c>
      <c r="G413" s="465"/>
      <c r="H413" s="358"/>
      <c r="I413" s="480"/>
      <c r="J413" s="348"/>
      <c r="K413" s="348"/>
    </row>
    <row r="414" spans="1:14" ht="17.25" customHeight="1" thickBot="1">
      <c r="A414" s="333"/>
      <c r="B414" s="333"/>
      <c r="C414" s="388"/>
      <c r="D414" s="388"/>
      <c r="E414" s="388"/>
      <c r="F414" s="388"/>
      <c r="G414" s="388"/>
      <c r="H414" s="383"/>
      <c r="I414" s="480"/>
      <c r="J414" s="348"/>
      <c r="K414" s="348"/>
      <c r="L414" s="123"/>
    </row>
    <row r="415" spans="1:14" ht="15" customHeight="1">
      <c r="A415" s="333"/>
      <c r="B415" s="333"/>
      <c r="C415" s="1804" t="s">
        <v>1091</v>
      </c>
      <c r="D415" s="1807" t="s">
        <v>1092</v>
      </c>
      <c r="E415" s="1807"/>
      <c r="F415" s="1807"/>
      <c r="G415" s="469" t="s">
        <v>1093</v>
      </c>
      <c r="H415" s="358"/>
      <c r="I415" s="480"/>
      <c r="J415" s="468"/>
      <c r="K415" s="348"/>
    </row>
    <row r="416" spans="1:14" ht="15" customHeight="1">
      <c r="A416" s="333"/>
      <c r="B416" s="333"/>
      <c r="C416" s="1805"/>
      <c r="D416" s="1802" t="s">
        <v>244</v>
      </c>
      <c r="E416" s="1802"/>
      <c r="F416" s="1802"/>
      <c r="G416" s="895" t="s">
        <v>244</v>
      </c>
      <c r="H416" s="358"/>
      <c r="I416" s="480"/>
      <c r="J416" s="333"/>
      <c r="K416" s="348"/>
    </row>
    <row r="417" spans="1:12" ht="15" customHeight="1">
      <c r="A417" s="333"/>
      <c r="B417" s="333"/>
      <c r="C417" s="1805"/>
      <c r="D417" s="1802" t="s">
        <v>244</v>
      </c>
      <c r="E417" s="1802"/>
      <c r="F417" s="1802"/>
      <c r="G417" s="895" t="s">
        <v>244</v>
      </c>
      <c r="H417" s="358"/>
      <c r="I417" s="480"/>
      <c r="J417" s="333"/>
      <c r="K417" s="348"/>
    </row>
    <row r="418" spans="1:12" ht="15" customHeight="1">
      <c r="A418" s="333"/>
      <c r="B418" s="333"/>
      <c r="C418" s="1805"/>
      <c r="D418" s="1802" t="s">
        <v>244</v>
      </c>
      <c r="E418" s="1802"/>
      <c r="F418" s="1802"/>
      <c r="G418" s="895" t="s">
        <v>244</v>
      </c>
      <c r="H418" s="358"/>
      <c r="I418" s="480"/>
      <c r="J418" s="333"/>
      <c r="K418" s="348"/>
    </row>
    <row r="419" spans="1:12" ht="15" customHeight="1" thickBot="1">
      <c r="A419" s="333"/>
      <c r="B419" s="333"/>
      <c r="C419" s="1806"/>
      <c r="D419" s="1802" t="s">
        <v>517</v>
      </c>
      <c r="E419" s="1802"/>
      <c r="F419" s="1802"/>
      <c r="G419" s="895" t="s">
        <v>517</v>
      </c>
      <c r="H419" s="358"/>
      <c r="I419" s="480"/>
      <c r="J419" s="333"/>
      <c r="K419" s="348"/>
    </row>
    <row r="420" spans="1:12" ht="15" customHeight="1">
      <c r="A420" s="333"/>
      <c r="B420" s="333"/>
      <c r="C420" s="1804" t="s">
        <v>1094</v>
      </c>
      <c r="D420" s="1808" t="s">
        <v>1095</v>
      </c>
      <c r="E420" s="1808"/>
      <c r="F420" s="1808"/>
      <c r="G420" s="470" t="s">
        <v>637</v>
      </c>
      <c r="H420" s="358"/>
      <c r="I420" s="480"/>
      <c r="J420" s="468"/>
      <c r="K420" s="348"/>
    </row>
    <row r="421" spans="1:12" ht="15" customHeight="1">
      <c r="A421" s="333"/>
      <c r="B421" s="333"/>
      <c r="C421" s="1805"/>
      <c r="D421" s="1802" t="s">
        <v>244</v>
      </c>
      <c r="E421" s="1802"/>
      <c r="F421" s="1802"/>
      <c r="G421" s="895" t="s">
        <v>244</v>
      </c>
      <c r="H421" s="358"/>
      <c r="I421" s="480"/>
      <c r="J421" s="333"/>
      <c r="K421" s="348"/>
    </row>
    <row r="422" spans="1:12" ht="15" customHeight="1">
      <c r="A422" s="333"/>
      <c r="B422" s="333"/>
      <c r="C422" s="1805"/>
      <c r="D422" s="1802" t="s">
        <v>244</v>
      </c>
      <c r="E422" s="1802"/>
      <c r="F422" s="1802"/>
      <c r="G422" s="895" t="s">
        <v>244</v>
      </c>
      <c r="H422" s="358"/>
      <c r="I422" s="480"/>
      <c r="J422" s="333"/>
      <c r="K422" s="348"/>
    </row>
    <row r="423" spans="1:12" ht="15" customHeight="1">
      <c r="A423" s="333"/>
      <c r="B423" s="333"/>
      <c r="C423" s="1805"/>
      <c r="D423" s="1802" t="s">
        <v>244</v>
      </c>
      <c r="E423" s="1802"/>
      <c r="F423" s="1802"/>
      <c r="G423" s="895" t="s">
        <v>244</v>
      </c>
      <c r="H423" s="358"/>
      <c r="I423" s="480"/>
      <c r="J423" s="333"/>
      <c r="K423" s="348"/>
    </row>
    <row r="424" spans="1:12" ht="15" customHeight="1" thickBot="1">
      <c r="A424" s="333"/>
      <c r="B424" s="333"/>
      <c r="C424" s="1806"/>
      <c r="D424" s="1802" t="s">
        <v>517</v>
      </c>
      <c r="E424" s="1802"/>
      <c r="F424" s="1802"/>
      <c r="G424" s="895" t="s">
        <v>517</v>
      </c>
      <c r="H424" s="358"/>
      <c r="I424" s="480"/>
      <c r="J424" s="333"/>
      <c r="K424" s="348"/>
    </row>
    <row r="425" spans="1:12" ht="15" customHeight="1">
      <c r="A425" s="333"/>
      <c r="B425" s="333"/>
      <c r="C425" s="1809" t="s">
        <v>1096</v>
      </c>
      <c r="D425" s="1808" t="s">
        <v>1095</v>
      </c>
      <c r="E425" s="1808"/>
      <c r="F425" s="1808"/>
      <c r="G425" s="470" t="s">
        <v>637</v>
      </c>
      <c r="H425" s="358"/>
      <c r="I425" s="480"/>
      <c r="J425" s="333"/>
      <c r="K425" s="348"/>
    </row>
    <row r="426" spans="1:12" ht="15" customHeight="1">
      <c r="A426" s="333"/>
      <c r="B426" s="333"/>
      <c r="C426" s="1810"/>
      <c r="D426" s="1802" t="s">
        <v>244</v>
      </c>
      <c r="E426" s="1802"/>
      <c r="F426" s="1802"/>
      <c r="G426" s="895" t="s">
        <v>244</v>
      </c>
      <c r="H426" s="358"/>
      <c r="I426" s="480"/>
      <c r="J426" s="333"/>
      <c r="K426" s="348"/>
    </row>
    <row r="427" spans="1:12" ht="15" customHeight="1">
      <c r="A427" s="333"/>
      <c r="B427" s="333"/>
      <c r="C427" s="1810"/>
      <c r="D427" s="1802" t="s">
        <v>244</v>
      </c>
      <c r="E427" s="1802"/>
      <c r="F427" s="1802"/>
      <c r="G427" s="895" t="s">
        <v>244</v>
      </c>
      <c r="H427" s="358"/>
      <c r="I427" s="480"/>
      <c r="J427" s="333"/>
      <c r="K427" s="348"/>
    </row>
    <row r="428" spans="1:12" ht="15" customHeight="1">
      <c r="A428" s="333"/>
      <c r="B428" s="333"/>
      <c r="C428" s="1810"/>
      <c r="D428" s="1802" t="s">
        <v>244</v>
      </c>
      <c r="E428" s="1802"/>
      <c r="F428" s="1802"/>
      <c r="G428" s="895" t="s">
        <v>244</v>
      </c>
      <c r="H428" s="358"/>
      <c r="I428" s="480"/>
      <c r="J428" s="333"/>
      <c r="K428" s="348"/>
    </row>
    <row r="429" spans="1:12" ht="15" customHeight="1">
      <c r="A429" s="333"/>
      <c r="B429" s="333"/>
      <c r="C429" s="1810"/>
      <c r="D429" s="1802" t="s">
        <v>517</v>
      </c>
      <c r="E429" s="1802"/>
      <c r="F429" s="1802"/>
      <c r="G429" s="895" t="s">
        <v>517</v>
      </c>
      <c r="H429" s="358"/>
      <c r="I429" s="480"/>
      <c r="J429" s="333"/>
      <c r="K429" s="348"/>
    </row>
    <row r="430" spans="1:12" ht="15" customHeight="1" thickBot="1">
      <c r="A430" s="333"/>
      <c r="B430" s="333"/>
      <c r="C430" s="1811"/>
      <c r="D430" s="1803" t="s">
        <v>517</v>
      </c>
      <c r="E430" s="1803"/>
      <c r="F430" s="1803"/>
      <c r="G430" s="896" t="s">
        <v>517</v>
      </c>
      <c r="H430" s="358"/>
      <c r="I430" s="480"/>
      <c r="J430" s="333"/>
      <c r="K430" s="348"/>
    </row>
    <row r="431" spans="1:12" ht="17.25" customHeight="1">
      <c r="A431" s="333"/>
      <c r="B431" s="333"/>
      <c r="C431" s="348"/>
      <c r="D431" s="348"/>
      <c r="E431" s="348"/>
      <c r="F431" s="348"/>
      <c r="G431" s="348"/>
      <c r="H431" s="1760" t="s">
        <v>3638</v>
      </c>
      <c r="I431" s="1760"/>
      <c r="J431" s="1760"/>
      <c r="K431" s="1760"/>
      <c r="L431" s="123"/>
    </row>
    <row r="432" spans="1:12" ht="15.75" customHeight="1" thickBot="1">
      <c r="A432" s="333"/>
      <c r="B432" s="333"/>
      <c r="C432" s="348"/>
      <c r="D432" s="348"/>
      <c r="E432" s="348"/>
      <c r="F432" s="348"/>
      <c r="G432" s="348"/>
      <c r="H432" s="1760"/>
      <c r="I432" s="1760"/>
      <c r="J432" s="1760"/>
      <c r="K432" s="1760"/>
      <c r="L432" s="123"/>
    </row>
    <row r="433" spans="1:15" ht="30" customHeight="1" thickBot="1">
      <c r="A433" s="333"/>
      <c r="B433" s="841"/>
      <c r="C433" s="1778" t="s">
        <v>566</v>
      </c>
      <c r="D433" s="1778"/>
      <c r="E433" s="1778"/>
      <c r="F433" s="1778"/>
      <c r="G433" s="1778"/>
      <c r="H433" s="1778"/>
      <c r="I433" s="842"/>
      <c r="J433" s="897">
        <v>2</v>
      </c>
      <c r="K433" s="840" t="str">
        <f>IF(J433&gt;1,"Pages","Page")</f>
        <v>Pages</v>
      </c>
      <c r="O433" s="333"/>
    </row>
    <row r="434" spans="1:15" ht="27" customHeight="1">
      <c r="A434" s="333"/>
      <c r="B434" s="907" t="s">
        <v>567</v>
      </c>
      <c r="C434" s="1787" t="s">
        <v>28</v>
      </c>
      <c r="D434" s="1788"/>
      <c r="E434" s="1788"/>
      <c r="F434" s="1789"/>
      <c r="G434" s="908" t="s">
        <v>568</v>
      </c>
      <c r="H434" s="909" t="s">
        <v>642</v>
      </c>
      <c r="I434" s="908" t="s">
        <v>517</v>
      </c>
      <c r="J434" s="910" t="s">
        <v>644</v>
      </c>
      <c r="K434" s="333"/>
      <c r="O434" s="333"/>
    </row>
    <row r="435" spans="1:15" ht="15.75" customHeight="1">
      <c r="A435" s="333"/>
      <c r="B435" s="843">
        <v>1</v>
      </c>
      <c r="C435" s="1795" t="s">
        <v>1387</v>
      </c>
      <c r="D435" s="1796"/>
      <c r="E435" s="1796"/>
      <c r="F435" s="1796"/>
      <c r="G435" s="898">
        <v>1</v>
      </c>
      <c r="H435" s="900"/>
      <c r="I435" s="1407"/>
      <c r="J435" s="899" t="s">
        <v>569</v>
      </c>
      <c r="K435" s="1592" t="s">
        <v>1388</v>
      </c>
      <c r="O435" s="333"/>
    </row>
    <row r="436" spans="1:15">
      <c r="A436" s="333"/>
      <c r="B436" s="843">
        <f>+B435+1</f>
        <v>2</v>
      </c>
      <c r="C436" s="1795" t="s">
        <v>2822</v>
      </c>
      <c r="D436" s="1796"/>
      <c r="E436" s="1796"/>
      <c r="F436" s="1796"/>
      <c r="G436" s="898">
        <v>1</v>
      </c>
      <c r="H436" s="900"/>
      <c r="I436" s="1407"/>
      <c r="J436" s="899" t="s">
        <v>569</v>
      </c>
      <c r="K436" s="1592" t="s">
        <v>1388</v>
      </c>
      <c r="O436" s="333"/>
    </row>
    <row r="437" spans="1:15">
      <c r="A437" s="333"/>
      <c r="B437" s="843">
        <f t="shared" ref="B437:B480" si="3">+B436+1</f>
        <v>3</v>
      </c>
      <c r="C437" s="1795" t="s">
        <v>1240</v>
      </c>
      <c r="D437" s="1796"/>
      <c r="E437" s="1796"/>
      <c r="F437" s="1797"/>
      <c r="G437" s="898">
        <v>13</v>
      </c>
      <c r="H437" s="900"/>
      <c r="I437" s="1407"/>
      <c r="J437" s="901" t="s">
        <v>1241</v>
      </c>
      <c r="K437" s="1592" t="s">
        <v>1242</v>
      </c>
      <c r="O437" s="333"/>
    </row>
    <row r="438" spans="1:15">
      <c r="A438" s="333"/>
      <c r="B438" s="843">
        <f t="shared" si="3"/>
        <v>4</v>
      </c>
      <c r="C438" s="1795" t="s">
        <v>3578</v>
      </c>
      <c r="D438" s="1796"/>
      <c r="E438" s="1796"/>
      <c r="F438" s="1797"/>
      <c r="G438" s="898"/>
      <c r="H438" s="900"/>
      <c r="I438" s="1407"/>
      <c r="J438" s="902"/>
      <c r="K438" s="1592" t="s">
        <v>1243</v>
      </c>
      <c r="O438" s="333"/>
    </row>
    <row r="439" spans="1:15">
      <c r="A439" s="333"/>
      <c r="B439" s="843">
        <f t="shared" si="3"/>
        <v>5</v>
      </c>
      <c r="C439" s="1795" t="s">
        <v>3582</v>
      </c>
      <c r="D439" s="1796"/>
      <c r="E439" s="1796"/>
      <c r="F439" s="1797"/>
      <c r="G439" s="898"/>
      <c r="H439" s="900"/>
      <c r="I439" s="1407"/>
      <c r="J439" s="902"/>
      <c r="K439" s="1592" t="s">
        <v>1244</v>
      </c>
      <c r="O439" s="333"/>
    </row>
    <row r="440" spans="1:15">
      <c r="A440" s="333"/>
      <c r="B440" s="843">
        <f t="shared" si="3"/>
        <v>6</v>
      </c>
      <c r="C440" s="1798"/>
      <c r="D440" s="1796"/>
      <c r="E440" s="1796"/>
      <c r="F440" s="1797"/>
      <c r="G440" s="898"/>
      <c r="H440" s="900"/>
      <c r="I440" s="1407"/>
      <c r="J440" s="902"/>
      <c r="K440" s="1592" t="s">
        <v>1245</v>
      </c>
      <c r="O440" s="333"/>
    </row>
    <row r="441" spans="1:15">
      <c r="A441" s="333"/>
      <c r="B441" s="843">
        <f t="shared" si="3"/>
        <v>7</v>
      </c>
      <c r="C441" s="1798"/>
      <c r="D441" s="1796"/>
      <c r="E441" s="1796"/>
      <c r="F441" s="1797"/>
      <c r="G441" s="898"/>
      <c r="H441" s="900"/>
      <c r="I441" s="1407"/>
      <c r="J441" s="902"/>
      <c r="K441" s="1592" t="s">
        <v>1246</v>
      </c>
      <c r="O441" s="333"/>
    </row>
    <row r="442" spans="1:15">
      <c r="A442" s="333"/>
      <c r="B442" s="843">
        <f t="shared" si="3"/>
        <v>8</v>
      </c>
      <c r="C442" s="1798"/>
      <c r="D442" s="1796"/>
      <c r="E442" s="1796"/>
      <c r="F442" s="1797"/>
      <c r="G442" s="898"/>
      <c r="H442" s="900"/>
      <c r="I442" s="1407"/>
      <c r="J442" s="902"/>
      <c r="K442" s="1592"/>
      <c r="O442" s="333"/>
    </row>
    <row r="443" spans="1:15">
      <c r="A443" s="333"/>
      <c r="B443" s="843">
        <f t="shared" si="3"/>
        <v>9</v>
      </c>
      <c r="C443" s="1798"/>
      <c r="D443" s="1796"/>
      <c r="E443" s="1796"/>
      <c r="F443" s="1797"/>
      <c r="G443" s="898"/>
      <c r="H443" s="900"/>
      <c r="I443" s="1407"/>
      <c r="J443" s="902"/>
      <c r="K443" s="333"/>
      <c r="O443" s="333"/>
    </row>
    <row r="444" spans="1:15">
      <c r="A444" s="333"/>
      <c r="B444" s="843">
        <f t="shared" si="3"/>
        <v>10</v>
      </c>
      <c r="C444" s="1798"/>
      <c r="D444" s="1796"/>
      <c r="E444" s="1796"/>
      <c r="F444" s="1797"/>
      <c r="G444" s="898"/>
      <c r="H444" s="900"/>
      <c r="I444" s="1407"/>
      <c r="J444" s="902"/>
      <c r="K444" s="333"/>
      <c r="O444" s="333"/>
    </row>
    <row r="445" spans="1:15">
      <c r="A445" s="333"/>
      <c r="B445" s="843">
        <f t="shared" si="3"/>
        <v>11</v>
      </c>
      <c r="C445" s="1798"/>
      <c r="D445" s="1796"/>
      <c r="E445" s="1796"/>
      <c r="F445" s="1797"/>
      <c r="G445" s="898"/>
      <c r="H445" s="900"/>
      <c r="I445" s="1407"/>
      <c r="J445" s="902"/>
      <c r="K445" s="333"/>
      <c r="O445" s="333"/>
    </row>
    <row r="446" spans="1:15">
      <c r="A446" s="333"/>
      <c r="B446" s="843">
        <f t="shared" si="3"/>
        <v>12</v>
      </c>
      <c r="C446" s="1798"/>
      <c r="D446" s="1796"/>
      <c r="E446" s="1796"/>
      <c r="F446" s="1797"/>
      <c r="G446" s="898"/>
      <c r="H446" s="900"/>
      <c r="I446" s="1407"/>
      <c r="J446" s="902"/>
      <c r="K446" s="333"/>
      <c r="O446" s="333"/>
    </row>
    <row r="447" spans="1:15">
      <c r="A447" s="333"/>
      <c r="B447" s="843">
        <f t="shared" si="3"/>
        <v>13</v>
      </c>
      <c r="C447" s="1798"/>
      <c r="D447" s="1796"/>
      <c r="E447" s="1796"/>
      <c r="F447" s="1797"/>
      <c r="G447" s="898"/>
      <c r="H447" s="900"/>
      <c r="I447" s="1407"/>
      <c r="J447" s="902"/>
      <c r="K447" s="333"/>
      <c r="O447" s="333"/>
    </row>
    <row r="448" spans="1:15">
      <c r="A448" s="333"/>
      <c r="B448" s="843">
        <f t="shared" si="3"/>
        <v>14</v>
      </c>
      <c r="C448" s="1798"/>
      <c r="D448" s="1796"/>
      <c r="E448" s="1796"/>
      <c r="F448" s="1797"/>
      <c r="G448" s="898"/>
      <c r="H448" s="900"/>
      <c r="I448" s="1407"/>
      <c r="J448" s="902"/>
      <c r="K448" s="333"/>
      <c r="O448" s="333"/>
    </row>
    <row r="449" spans="1:15">
      <c r="A449" s="333"/>
      <c r="B449" s="843">
        <f t="shared" si="3"/>
        <v>15</v>
      </c>
      <c r="C449" s="1798"/>
      <c r="D449" s="1796"/>
      <c r="E449" s="1796"/>
      <c r="F449" s="1797"/>
      <c r="G449" s="898"/>
      <c r="H449" s="900"/>
      <c r="I449" s="1407"/>
      <c r="J449" s="902"/>
      <c r="K449" s="333"/>
      <c r="O449" s="333"/>
    </row>
    <row r="450" spans="1:15">
      <c r="A450" s="333"/>
      <c r="B450" s="843">
        <f t="shared" si="3"/>
        <v>16</v>
      </c>
      <c r="C450" s="1798"/>
      <c r="D450" s="1796"/>
      <c r="E450" s="1796"/>
      <c r="F450" s="1797"/>
      <c r="G450" s="898"/>
      <c r="H450" s="900"/>
      <c r="I450" s="1407"/>
      <c r="J450" s="902"/>
      <c r="K450" s="333"/>
      <c r="O450" s="333"/>
    </row>
    <row r="451" spans="1:15">
      <c r="A451" s="333"/>
      <c r="B451" s="843">
        <f t="shared" si="3"/>
        <v>17</v>
      </c>
      <c r="C451" s="1798"/>
      <c r="D451" s="1796"/>
      <c r="E451" s="1796"/>
      <c r="F451" s="1797"/>
      <c r="G451" s="898"/>
      <c r="H451" s="900"/>
      <c r="I451" s="1407"/>
      <c r="J451" s="902"/>
      <c r="K451" s="333"/>
      <c r="O451" s="333"/>
    </row>
    <row r="452" spans="1:15">
      <c r="A452" s="333"/>
      <c r="B452" s="843">
        <f t="shared" si="3"/>
        <v>18</v>
      </c>
      <c r="C452" s="1798"/>
      <c r="D452" s="1796"/>
      <c r="E452" s="1796"/>
      <c r="F452" s="1797"/>
      <c r="G452" s="898"/>
      <c r="H452" s="900"/>
      <c r="I452" s="1407"/>
      <c r="J452" s="902"/>
      <c r="K452" s="333"/>
      <c r="O452" s="333"/>
    </row>
    <row r="453" spans="1:15">
      <c r="A453" s="333"/>
      <c r="B453" s="843">
        <f t="shared" si="3"/>
        <v>19</v>
      </c>
      <c r="C453" s="1798"/>
      <c r="D453" s="1796"/>
      <c r="E453" s="1796"/>
      <c r="F453" s="1797"/>
      <c r="G453" s="898"/>
      <c r="H453" s="900"/>
      <c r="I453" s="1407"/>
      <c r="J453" s="902"/>
      <c r="K453" s="333"/>
      <c r="O453" s="333"/>
    </row>
    <row r="454" spans="1:15">
      <c r="A454" s="333"/>
      <c r="B454" s="843">
        <f t="shared" si="3"/>
        <v>20</v>
      </c>
      <c r="C454" s="1798"/>
      <c r="D454" s="1796"/>
      <c r="E454" s="1796"/>
      <c r="F454" s="1797"/>
      <c r="G454" s="898"/>
      <c r="H454" s="900"/>
      <c r="I454" s="1407"/>
      <c r="J454" s="902"/>
      <c r="K454" s="333"/>
      <c r="O454" s="333"/>
    </row>
    <row r="455" spans="1:15">
      <c r="A455" s="333"/>
      <c r="B455" s="843">
        <f t="shared" si="3"/>
        <v>21</v>
      </c>
      <c r="C455" s="1798"/>
      <c r="D455" s="1796"/>
      <c r="E455" s="1796"/>
      <c r="F455" s="1797"/>
      <c r="G455" s="898"/>
      <c r="H455" s="900"/>
      <c r="I455" s="1407"/>
      <c r="J455" s="902"/>
      <c r="K455" s="333"/>
      <c r="O455" s="333"/>
    </row>
    <row r="456" spans="1:15">
      <c r="A456" s="333"/>
      <c r="B456" s="843">
        <f t="shared" si="3"/>
        <v>22</v>
      </c>
      <c r="C456" s="1798"/>
      <c r="D456" s="1796"/>
      <c r="E456" s="1796"/>
      <c r="F456" s="1797"/>
      <c r="G456" s="898"/>
      <c r="H456" s="900"/>
      <c r="I456" s="1407"/>
      <c r="J456" s="902"/>
      <c r="K456" s="333"/>
      <c r="O456" s="333"/>
    </row>
    <row r="457" spans="1:15">
      <c r="A457" s="333"/>
      <c r="B457" s="843">
        <f t="shared" si="3"/>
        <v>23</v>
      </c>
      <c r="C457" s="1798"/>
      <c r="D457" s="1796"/>
      <c r="E457" s="1796"/>
      <c r="F457" s="1797"/>
      <c r="G457" s="898"/>
      <c r="H457" s="900"/>
      <c r="I457" s="1407"/>
      <c r="J457" s="902"/>
      <c r="K457" s="333"/>
      <c r="O457" s="333"/>
    </row>
    <row r="458" spans="1:15">
      <c r="A458" s="333"/>
      <c r="B458" s="843">
        <f t="shared" si="3"/>
        <v>24</v>
      </c>
      <c r="C458" s="1798"/>
      <c r="D458" s="1796"/>
      <c r="E458" s="1796"/>
      <c r="F458" s="1797"/>
      <c r="G458" s="898"/>
      <c r="H458" s="900"/>
      <c r="I458" s="1407"/>
      <c r="J458" s="902"/>
      <c r="K458" s="333"/>
      <c r="O458" s="333"/>
    </row>
    <row r="459" spans="1:15">
      <c r="A459" s="333"/>
      <c r="B459" s="843">
        <f t="shared" si="3"/>
        <v>25</v>
      </c>
      <c r="C459" s="1798"/>
      <c r="D459" s="1796"/>
      <c r="E459" s="1796"/>
      <c r="F459" s="1797"/>
      <c r="G459" s="898"/>
      <c r="H459" s="900"/>
      <c r="I459" s="1407"/>
      <c r="J459" s="902"/>
      <c r="K459" s="333"/>
      <c r="O459" s="333"/>
    </row>
    <row r="460" spans="1:15">
      <c r="A460" s="333"/>
      <c r="B460" s="843">
        <f t="shared" si="3"/>
        <v>26</v>
      </c>
      <c r="C460" s="1798"/>
      <c r="D460" s="1796"/>
      <c r="E460" s="1796"/>
      <c r="F460" s="1797"/>
      <c r="G460" s="898"/>
      <c r="H460" s="900"/>
      <c r="I460" s="1407"/>
      <c r="J460" s="902"/>
      <c r="K460" s="333"/>
      <c r="O460" s="333"/>
    </row>
    <row r="461" spans="1:15">
      <c r="A461" s="333"/>
      <c r="B461" s="843">
        <f t="shared" si="3"/>
        <v>27</v>
      </c>
      <c r="C461" s="1798"/>
      <c r="D461" s="1796"/>
      <c r="E461" s="1796"/>
      <c r="F461" s="1797"/>
      <c r="G461" s="898"/>
      <c r="H461" s="900"/>
      <c r="I461" s="1407"/>
      <c r="J461" s="902"/>
      <c r="K461" s="333"/>
      <c r="O461" s="333"/>
    </row>
    <row r="462" spans="1:15">
      <c r="A462" s="333"/>
      <c r="B462" s="843">
        <f t="shared" si="3"/>
        <v>28</v>
      </c>
      <c r="C462" s="1798"/>
      <c r="D462" s="1796"/>
      <c r="E462" s="1796"/>
      <c r="F462" s="1797"/>
      <c r="G462" s="898"/>
      <c r="H462" s="900"/>
      <c r="I462" s="1407"/>
      <c r="J462" s="902"/>
      <c r="K462" s="333"/>
      <c r="O462" s="333"/>
    </row>
    <row r="463" spans="1:15">
      <c r="A463" s="333"/>
      <c r="B463" s="843">
        <f t="shared" si="3"/>
        <v>29</v>
      </c>
      <c r="C463" s="1798"/>
      <c r="D463" s="1796"/>
      <c r="E463" s="1796"/>
      <c r="F463" s="1797"/>
      <c r="G463" s="898"/>
      <c r="H463" s="900"/>
      <c r="I463" s="1407"/>
      <c r="J463" s="902"/>
      <c r="K463" s="333"/>
      <c r="O463" s="333"/>
    </row>
    <row r="464" spans="1:15">
      <c r="A464" s="333"/>
      <c r="B464" s="843">
        <f t="shared" si="3"/>
        <v>30</v>
      </c>
      <c r="C464" s="1798"/>
      <c r="D464" s="1796"/>
      <c r="E464" s="1796"/>
      <c r="F464" s="1797"/>
      <c r="G464" s="898"/>
      <c r="H464" s="900"/>
      <c r="I464" s="1407"/>
      <c r="J464" s="902"/>
      <c r="K464" s="333"/>
      <c r="O464" s="333"/>
    </row>
    <row r="465" spans="1:15">
      <c r="A465" s="333"/>
      <c r="B465" s="843">
        <f t="shared" si="3"/>
        <v>31</v>
      </c>
      <c r="C465" s="1798"/>
      <c r="D465" s="1796"/>
      <c r="E465" s="1796"/>
      <c r="F465" s="1797"/>
      <c r="G465" s="898"/>
      <c r="H465" s="900"/>
      <c r="I465" s="1407"/>
      <c r="J465" s="902"/>
      <c r="K465" s="333"/>
      <c r="O465" s="333"/>
    </row>
    <row r="466" spans="1:15">
      <c r="A466" s="333"/>
      <c r="B466" s="843">
        <f t="shared" si="3"/>
        <v>32</v>
      </c>
      <c r="C466" s="1798"/>
      <c r="D466" s="1796"/>
      <c r="E466" s="1796"/>
      <c r="F466" s="1797"/>
      <c r="G466" s="898"/>
      <c r="H466" s="900"/>
      <c r="I466" s="1407"/>
      <c r="J466" s="902"/>
      <c r="K466" s="333"/>
      <c r="O466" s="333"/>
    </row>
    <row r="467" spans="1:15">
      <c r="A467" s="333"/>
      <c r="B467" s="843">
        <f t="shared" si="3"/>
        <v>33</v>
      </c>
      <c r="C467" s="1798"/>
      <c r="D467" s="1796"/>
      <c r="E467" s="1796"/>
      <c r="F467" s="1797"/>
      <c r="G467" s="898"/>
      <c r="H467" s="900"/>
      <c r="I467" s="1407"/>
      <c r="J467" s="902"/>
      <c r="K467" s="333"/>
      <c r="O467" s="333"/>
    </row>
    <row r="468" spans="1:15">
      <c r="A468" s="333"/>
      <c r="B468" s="843">
        <f t="shared" si="3"/>
        <v>34</v>
      </c>
      <c r="C468" s="1798"/>
      <c r="D468" s="1796"/>
      <c r="E468" s="1796"/>
      <c r="F468" s="1797"/>
      <c r="G468" s="898"/>
      <c r="H468" s="900"/>
      <c r="I468" s="1407"/>
      <c r="J468" s="902"/>
      <c r="K468" s="333"/>
      <c r="O468" s="333"/>
    </row>
    <row r="469" spans="1:15">
      <c r="A469" s="333"/>
      <c r="B469" s="843">
        <f t="shared" si="3"/>
        <v>35</v>
      </c>
      <c r="C469" s="1798"/>
      <c r="D469" s="1796"/>
      <c r="E469" s="1796"/>
      <c r="F469" s="1797"/>
      <c r="G469" s="898"/>
      <c r="H469" s="900"/>
      <c r="I469" s="1407"/>
      <c r="J469" s="902"/>
      <c r="K469" s="333"/>
      <c r="O469" s="333"/>
    </row>
    <row r="470" spans="1:15">
      <c r="A470" s="333"/>
      <c r="B470" s="843">
        <f t="shared" si="3"/>
        <v>36</v>
      </c>
      <c r="C470" s="1798"/>
      <c r="D470" s="1796"/>
      <c r="E470" s="1796"/>
      <c r="F470" s="1797"/>
      <c r="G470" s="898"/>
      <c r="H470" s="900"/>
      <c r="I470" s="1407"/>
      <c r="J470" s="902"/>
      <c r="K470" s="333"/>
      <c r="O470" s="333"/>
    </row>
    <row r="471" spans="1:15">
      <c r="A471" s="333"/>
      <c r="B471" s="843">
        <f t="shared" si="3"/>
        <v>37</v>
      </c>
      <c r="C471" s="1798"/>
      <c r="D471" s="1796"/>
      <c r="E471" s="1796"/>
      <c r="F471" s="1797"/>
      <c r="G471" s="898"/>
      <c r="H471" s="900"/>
      <c r="I471" s="1407"/>
      <c r="J471" s="902"/>
      <c r="K471" s="333"/>
      <c r="O471" s="333"/>
    </row>
    <row r="472" spans="1:15">
      <c r="A472" s="333"/>
      <c r="B472" s="843">
        <f t="shared" si="3"/>
        <v>38</v>
      </c>
      <c r="C472" s="1798"/>
      <c r="D472" s="1796"/>
      <c r="E472" s="1796"/>
      <c r="F472" s="1797"/>
      <c r="G472" s="898"/>
      <c r="H472" s="900"/>
      <c r="I472" s="1407"/>
      <c r="J472" s="902"/>
      <c r="K472" s="333"/>
      <c r="O472" s="333"/>
    </row>
    <row r="473" spans="1:15">
      <c r="A473" s="333"/>
      <c r="B473" s="843">
        <f t="shared" si="3"/>
        <v>39</v>
      </c>
      <c r="C473" s="1798"/>
      <c r="D473" s="1796"/>
      <c r="E473" s="1796"/>
      <c r="F473" s="1797"/>
      <c r="G473" s="898"/>
      <c r="H473" s="900"/>
      <c r="I473" s="1407"/>
      <c r="J473" s="902"/>
      <c r="K473" s="333"/>
      <c r="O473" s="333"/>
    </row>
    <row r="474" spans="1:15">
      <c r="A474" s="333"/>
      <c r="B474" s="843">
        <f t="shared" si="3"/>
        <v>40</v>
      </c>
      <c r="C474" s="1798"/>
      <c r="D474" s="1796"/>
      <c r="E474" s="1796"/>
      <c r="F474" s="1797"/>
      <c r="G474" s="898"/>
      <c r="H474" s="900"/>
      <c r="I474" s="1407"/>
      <c r="J474" s="902"/>
      <c r="K474" s="333"/>
      <c r="O474" s="333"/>
    </row>
    <row r="475" spans="1:15">
      <c r="A475" s="333"/>
      <c r="B475" s="843">
        <f t="shared" si="3"/>
        <v>41</v>
      </c>
      <c r="C475" s="1798"/>
      <c r="D475" s="1796"/>
      <c r="E475" s="1796"/>
      <c r="F475" s="1797"/>
      <c r="G475" s="898"/>
      <c r="H475" s="900"/>
      <c r="I475" s="1407"/>
      <c r="J475" s="902"/>
      <c r="K475" s="333"/>
      <c r="O475" s="333"/>
    </row>
    <row r="476" spans="1:15">
      <c r="A476" s="333"/>
      <c r="B476" s="843">
        <f t="shared" si="3"/>
        <v>42</v>
      </c>
      <c r="C476" s="1798"/>
      <c r="D476" s="1796"/>
      <c r="E476" s="1796"/>
      <c r="F476" s="1797"/>
      <c r="G476" s="898"/>
      <c r="H476" s="900"/>
      <c r="I476" s="1407"/>
      <c r="J476" s="902"/>
      <c r="K476" s="333"/>
      <c r="O476" s="333"/>
    </row>
    <row r="477" spans="1:15">
      <c r="A477" s="333"/>
      <c r="B477" s="843">
        <f t="shared" si="3"/>
        <v>43</v>
      </c>
      <c r="C477" s="1798"/>
      <c r="D477" s="1796"/>
      <c r="E477" s="1796"/>
      <c r="F477" s="1797"/>
      <c r="G477" s="898"/>
      <c r="H477" s="900"/>
      <c r="I477" s="1407"/>
      <c r="J477" s="902"/>
      <c r="K477" s="333"/>
      <c r="O477" s="333"/>
    </row>
    <row r="478" spans="1:15">
      <c r="A478" s="333"/>
      <c r="B478" s="843">
        <f t="shared" si="3"/>
        <v>44</v>
      </c>
      <c r="C478" s="1798"/>
      <c r="D478" s="1796"/>
      <c r="E478" s="1796"/>
      <c r="F478" s="1797"/>
      <c r="G478" s="898"/>
      <c r="H478" s="900"/>
      <c r="I478" s="1407"/>
      <c r="J478" s="902"/>
      <c r="K478" s="333"/>
      <c r="O478" s="333"/>
    </row>
    <row r="479" spans="1:15">
      <c r="A479" s="333"/>
      <c r="B479" s="843">
        <f t="shared" si="3"/>
        <v>45</v>
      </c>
      <c r="C479" s="1798"/>
      <c r="D479" s="1796"/>
      <c r="E479" s="1796"/>
      <c r="F479" s="1797"/>
      <c r="G479" s="898"/>
      <c r="H479" s="900"/>
      <c r="I479" s="1407"/>
      <c r="J479" s="902"/>
      <c r="K479" s="333"/>
      <c r="O479" s="333"/>
    </row>
    <row r="480" spans="1:15">
      <c r="A480" s="333"/>
      <c r="B480" s="843">
        <f t="shared" si="3"/>
        <v>46</v>
      </c>
      <c r="C480" s="1798"/>
      <c r="D480" s="1796"/>
      <c r="E480" s="1796"/>
      <c r="F480" s="1797"/>
      <c r="G480" s="903"/>
      <c r="H480" s="904"/>
      <c r="I480" s="1408"/>
      <c r="J480" s="899"/>
      <c r="K480" s="333"/>
      <c r="O480" s="333"/>
    </row>
    <row r="481" spans="1:15" ht="27" customHeight="1" thickBot="1">
      <c r="A481" s="333"/>
      <c r="B481" s="844"/>
      <c r="C481" s="845"/>
      <c r="D481" s="846"/>
      <c r="E481" s="846"/>
      <c r="F481" s="846"/>
      <c r="G481" s="1790" t="s">
        <v>1120</v>
      </c>
      <c r="H481" s="1791"/>
      <c r="I481" s="1791"/>
      <c r="J481" s="1792"/>
      <c r="K481" s="472"/>
      <c r="O481" s="333"/>
    </row>
    <row r="482" spans="1:15">
      <c r="A482" s="333"/>
      <c r="B482" s="333"/>
      <c r="C482" s="348"/>
      <c r="D482" s="348"/>
      <c r="E482" s="348"/>
      <c r="F482" s="348"/>
      <c r="G482" s="348"/>
      <c r="H482" s="348"/>
      <c r="I482" s="480"/>
      <c r="J482" s="472"/>
      <c r="K482" s="472"/>
    </row>
    <row r="483" spans="1:15" ht="13.8" thickBot="1">
      <c r="A483" s="333"/>
      <c r="B483" s="333"/>
      <c r="C483" s="389" t="s">
        <v>516</v>
      </c>
      <c r="D483" s="389"/>
      <c r="E483" s="389"/>
      <c r="F483" s="389"/>
      <c r="G483" s="389"/>
      <c r="H483" s="354"/>
      <c r="I483" s="480"/>
      <c r="J483" s="472"/>
      <c r="K483" s="472"/>
      <c r="L483" s="123"/>
    </row>
    <row r="484" spans="1:15" ht="28.5" customHeight="1" thickBot="1">
      <c r="A484" s="333"/>
      <c r="B484" s="333"/>
      <c r="C484" s="1793" t="s">
        <v>69</v>
      </c>
      <c r="D484" s="1794"/>
      <c r="E484" s="906">
        <v>2</v>
      </c>
      <c r="F484" s="357"/>
      <c r="G484" s="847" t="s">
        <v>1148</v>
      </c>
      <c r="H484" s="905">
        <v>0.12</v>
      </c>
      <c r="I484" s="1409"/>
      <c r="J484" s="390"/>
      <c r="K484" s="348"/>
      <c r="L484" s="123"/>
      <c r="M484" s="53"/>
    </row>
    <row r="485" spans="1:15" ht="11.4" customHeight="1" thickBot="1">
      <c r="A485" s="333"/>
      <c r="B485" s="333"/>
      <c r="C485" s="475"/>
      <c r="D485" s="475"/>
      <c r="E485" s="476"/>
      <c r="F485" s="473"/>
      <c r="G485" s="473"/>
      <c r="H485" s="358"/>
      <c r="I485" s="1409"/>
      <c r="J485" s="390"/>
      <c r="K485" s="348"/>
      <c r="L485" s="333"/>
      <c r="M485" s="474"/>
      <c r="N485" s="333"/>
    </row>
    <row r="486" spans="1:15" ht="26.25" customHeight="1" thickBot="1">
      <c r="A486" s="333"/>
      <c r="B486" s="333"/>
      <c r="C486" s="1783" t="s">
        <v>485</v>
      </c>
      <c r="D486" s="1784"/>
      <c r="E486" s="1783" t="s">
        <v>920</v>
      </c>
      <c r="F486" s="1799"/>
      <c r="G486" s="1784"/>
      <c r="H486" s="358"/>
      <c r="I486" s="480"/>
      <c r="J486" s="333"/>
      <c r="K486" s="348"/>
      <c r="L486" s="123"/>
    </row>
    <row r="487" spans="1:15">
      <c r="A487" s="333"/>
      <c r="B487" s="333"/>
      <c r="C487" s="1785" t="s">
        <v>486</v>
      </c>
      <c r="D487" s="1786"/>
      <c r="E487" s="1800" t="s">
        <v>966</v>
      </c>
      <c r="F487" s="1800"/>
      <c r="G487" s="1801"/>
      <c r="H487" s="358"/>
      <c r="I487" s="480"/>
      <c r="J487" s="333"/>
      <c r="K487" s="348"/>
      <c r="L487" s="123"/>
    </row>
    <row r="488" spans="1:15">
      <c r="A488" s="333"/>
      <c r="B488" s="333"/>
      <c r="C488" s="1774" t="s">
        <v>487</v>
      </c>
      <c r="D488" s="1775"/>
      <c r="E488" s="1779" t="s">
        <v>967</v>
      </c>
      <c r="F488" s="1779"/>
      <c r="G488" s="1780"/>
      <c r="H488" s="358"/>
      <c r="I488" s="480"/>
      <c r="J488" s="333"/>
      <c r="K488" s="348"/>
      <c r="L488" s="123"/>
    </row>
    <row r="489" spans="1:15">
      <c r="A489" s="333"/>
      <c r="B489" s="333"/>
      <c r="C489" s="1774"/>
      <c r="D489" s="1775"/>
      <c r="E489" s="1779"/>
      <c r="F489" s="1779"/>
      <c r="G489" s="1780"/>
      <c r="H489" s="358"/>
      <c r="I489" s="480"/>
      <c r="J489" s="333"/>
      <c r="K489" s="348"/>
      <c r="L489" s="123"/>
    </row>
    <row r="490" spans="1:15">
      <c r="A490" s="333"/>
      <c r="B490" s="333"/>
      <c r="C490" s="1774"/>
      <c r="D490" s="1775"/>
      <c r="E490" s="1315"/>
      <c r="F490" s="1316"/>
      <c r="G490" s="1317"/>
      <c r="H490" s="358"/>
      <c r="I490" s="480"/>
      <c r="J490" s="333"/>
      <c r="K490" s="348"/>
      <c r="L490" s="123"/>
    </row>
    <row r="491" spans="1:15">
      <c r="A491" s="333"/>
      <c r="B491" s="333"/>
      <c r="C491" s="1774"/>
      <c r="D491" s="1775"/>
      <c r="E491" s="1315"/>
      <c r="F491" s="1316"/>
      <c r="G491" s="1317"/>
      <c r="H491" s="358"/>
      <c r="I491" s="480"/>
      <c r="J491" s="333"/>
      <c r="K491" s="348"/>
      <c r="L491" s="123"/>
    </row>
    <row r="492" spans="1:15">
      <c r="A492" s="333"/>
      <c r="B492" s="333"/>
      <c r="C492" s="1774"/>
      <c r="D492" s="1775"/>
      <c r="E492" s="1315"/>
      <c r="F492" s="1316"/>
      <c r="G492" s="1317"/>
      <c r="H492" s="358"/>
      <c r="I492" s="480"/>
      <c r="J492" s="348"/>
      <c r="K492" s="348"/>
      <c r="L492" s="123"/>
    </row>
    <row r="493" spans="1:15">
      <c r="A493" s="333"/>
      <c r="B493" s="333"/>
      <c r="C493" s="1774"/>
      <c r="D493" s="1775"/>
      <c r="E493" s="1315"/>
      <c r="F493" s="1316"/>
      <c r="G493" s="1317"/>
      <c r="H493" s="358"/>
      <c r="I493" s="480"/>
      <c r="J493" s="348"/>
      <c r="K493" s="348"/>
      <c r="L493" s="123"/>
    </row>
    <row r="494" spans="1:15">
      <c r="A494" s="333"/>
      <c r="B494" s="333"/>
      <c r="C494" s="1774"/>
      <c r="D494" s="1775"/>
      <c r="E494" s="1315"/>
      <c r="F494" s="1316"/>
      <c r="G494" s="1317"/>
      <c r="H494" s="358"/>
      <c r="I494" s="480"/>
      <c r="J494" s="348"/>
      <c r="K494" s="348"/>
      <c r="L494" s="123"/>
    </row>
    <row r="495" spans="1:15">
      <c r="A495" s="333"/>
      <c r="B495" s="333"/>
      <c r="C495" s="1774"/>
      <c r="D495" s="1775"/>
      <c r="E495" s="1315"/>
      <c r="F495" s="1316"/>
      <c r="G495" s="1317"/>
      <c r="H495" s="358"/>
      <c r="I495" s="480"/>
      <c r="J495" s="348"/>
      <c r="K495" s="348"/>
      <c r="L495" s="123"/>
    </row>
    <row r="496" spans="1:15">
      <c r="A496" s="333"/>
      <c r="B496" s="333"/>
      <c r="C496" s="1774"/>
      <c r="D496" s="1775"/>
      <c r="E496" s="1315"/>
      <c r="F496" s="1316"/>
      <c r="G496" s="1317"/>
      <c r="H496" s="358"/>
      <c r="I496" s="480"/>
      <c r="J496" s="348"/>
      <c r="K496" s="348"/>
      <c r="L496" s="123"/>
    </row>
    <row r="497" spans="1:12">
      <c r="A497" s="333"/>
      <c r="B497" s="333"/>
      <c r="C497" s="1774"/>
      <c r="D497" s="1775"/>
      <c r="E497" s="1315"/>
      <c r="F497" s="1316"/>
      <c r="G497" s="1317"/>
      <c r="H497" s="358"/>
      <c r="I497" s="480"/>
      <c r="J497" s="348"/>
      <c r="K497" s="348"/>
      <c r="L497" s="123"/>
    </row>
    <row r="498" spans="1:12">
      <c r="A498" s="333"/>
      <c r="B498" s="333"/>
      <c r="C498" s="1774"/>
      <c r="D498" s="1775"/>
      <c r="E498" s="1315"/>
      <c r="F498" s="1316"/>
      <c r="G498" s="1317"/>
      <c r="H498" s="358"/>
      <c r="I498" s="480"/>
      <c r="J498" s="348"/>
      <c r="K498" s="348"/>
      <c r="L498" s="123"/>
    </row>
    <row r="499" spans="1:12">
      <c r="A499" s="333"/>
      <c r="B499" s="333"/>
      <c r="C499" s="1774"/>
      <c r="D499" s="1775"/>
      <c r="E499" s="1315"/>
      <c r="F499" s="1316"/>
      <c r="G499" s="1317"/>
      <c r="H499" s="358"/>
      <c r="I499" s="480"/>
      <c r="J499" s="348"/>
      <c r="K499" s="348"/>
      <c r="L499" s="123"/>
    </row>
    <row r="500" spans="1:12">
      <c r="A500" s="333"/>
      <c r="B500" s="333"/>
      <c r="C500" s="1774"/>
      <c r="D500" s="1775"/>
      <c r="E500" s="1315"/>
      <c r="F500" s="1316"/>
      <c r="G500" s="1317"/>
      <c r="H500" s="358"/>
      <c r="I500" s="480"/>
      <c r="J500" s="348"/>
      <c r="K500" s="348"/>
      <c r="L500" s="123"/>
    </row>
    <row r="501" spans="1:12">
      <c r="A501" s="333"/>
      <c r="B501" s="333"/>
      <c r="C501" s="1774"/>
      <c r="D501" s="1775"/>
      <c r="E501" s="1315"/>
      <c r="F501" s="1316"/>
      <c r="G501" s="1317"/>
      <c r="H501" s="358"/>
      <c r="I501" s="480"/>
      <c r="J501" s="348"/>
      <c r="K501" s="348"/>
      <c r="L501" s="123"/>
    </row>
    <row r="502" spans="1:12">
      <c r="A502" s="333"/>
      <c r="B502" s="333"/>
      <c r="C502" s="1774"/>
      <c r="D502" s="1775"/>
      <c r="E502" s="1315"/>
      <c r="F502" s="1316"/>
      <c r="G502" s="1317"/>
      <c r="H502" s="358"/>
      <c r="I502" s="480"/>
      <c r="J502" s="348"/>
      <c r="K502" s="348"/>
      <c r="L502" s="123"/>
    </row>
    <row r="503" spans="1:12">
      <c r="A503" s="333"/>
      <c r="B503" s="333"/>
      <c r="C503" s="1774"/>
      <c r="D503" s="1775"/>
      <c r="E503" s="1315"/>
      <c r="F503" s="1316"/>
      <c r="G503" s="1317"/>
      <c r="H503" s="358"/>
      <c r="I503" s="480"/>
      <c r="J503" s="348"/>
      <c r="K503" s="348"/>
      <c r="L503" s="123"/>
    </row>
    <row r="504" spans="1:12">
      <c r="A504" s="333"/>
      <c r="B504" s="333"/>
      <c r="C504" s="1774"/>
      <c r="D504" s="1775"/>
      <c r="E504" s="1315"/>
      <c r="F504" s="1316"/>
      <c r="G504" s="1317"/>
      <c r="H504" s="358"/>
      <c r="I504" s="480"/>
      <c r="J504" s="348"/>
      <c r="K504" s="348"/>
      <c r="L504" s="123"/>
    </row>
    <row r="505" spans="1:12">
      <c r="A505" s="333"/>
      <c r="B505" s="333"/>
      <c r="C505" s="1774"/>
      <c r="D505" s="1775"/>
      <c r="E505" s="1315"/>
      <c r="F505" s="1316"/>
      <c r="G505" s="1317"/>
      <c r="H505" s="358"/>
      <c r="I505" s="480"/>
      <c r="J505" s="348"/>
      <c r="K505" s="348"/>
      <c r="L505" s="123"/>
    </row>
    <row r="506" spans="1:12">
      <c r="A506" s="333"/>
      <c r="B506" s="333"/>
      <c r="C506" s="1774"/>
      <c r="D506" s="1775"/>
      <c r="E506" s="1779"/>
      <c r="F506" s="1779"/>
      <c r="G506" s="1780"/>
      <c r="H506" s="358"/>
      <c r="I506" s="480"/>
      <c r="J506" s="348"/>
      <c r="K506" s="348"/>
      <c r="L506" s="123"/>
    </row>
    <row r="507" spans="1:12">
      <c r="A507" s="333"/>
      <c r="B507" s="333"/>
      <c r="C507" s="1774"/>
      <c r="D507" s="1775"/>
      <c r="E507" s="1779"/>
      <c r="F507" s="1779"/>
      <c r="G507" s="1780"/>
      <c r="H507" s="358"/>
      <c r="I507" s="480"/>
      <c r="J507" s="348"/>
      <c r="K507" s="348"/>
      <c r="L507" s="123"/>
    </row>
    <row r="508" spans="1:12">
      <c r="A508" s="333"/>
      <c r="B508" s="333"/>
      <c r="C508" s="1774"/>
      <c r="D508" s="1775"/>
      <c r="E508" s="1779"/>
      <c r="F508" s="1779"/>
      <c r="G508" s="1780"/>
      <c r="H508" s="358"/>
      <c r="I508" s="480"/>
      <c r="J508" s="348"/>
      <c r="K508" s="348"/>
      <c r="L508" s="123"/>
    </row>
    <row r="509" spans="1:12">
      <c r="A509" s="333"/>
      <c r="B509" s="333"/>
      <c r="C509" s="1774"/>
      <c r="D509" s="1775"/>
      <c r="E509" s="1779"/>
      <c r="F509" s="1779"/>
      <c r="G509" s="1780"/>
      <c r="H509" s="358"/>
      <c r="I509" s="480"/>
      <c r="J509" s="348"/>
      <c r="K509" s="348"/>
      <c r="L509" s="123"/>
    </row>
    <row r="510" spans="1:12">
      <c r="A510" s="333"/>
      <c r="B510" s="333"/>
      <c r="C510" s="1774"/>
      <c r="D510" s="1775"/>
      <c r="E510" s="1779"/>
      <c r="F510" s="1779"/>
      <c r="G510" s="1780"/>
      <c r="H510" s="358"/>
      <c r="I510" s="480"/>
      <c r="J510" s="348"/>
      <c r="K510" s="348"/>
      <c r="L510" s="123"/>
    </row>
    <row r="511" spans="1:12">
      <c r="A511" s="333"/>
      <c r="B511" s="333"/>
      <c r="C511" s="1774"/>
      <c r="D511" s="1775"/>
      <c r="E511" s="1779"/>
      <c r="F511" s="1779"/>
      <c r="G511" s="1780"/>
      <c r="H511" s="358"/>
      <c r="I511" s="480"/>
      <c r="J511" s="348"/>
      <c r="K511" s="348"/>
      <c r="L511" s="123"/>
    </row>
    <row r="512" spans="1:12">
      <c r="A512" s="333"/>
      <c r="B512" s="333"/>
      <c r="C512" s="1774"/>
      <c r="D512" s="1775"/>
      <c r="E512" s="1779"/>
      <c r="F512" s="1779"/>
      <c r="G512" s="1780"/>
      <c r="H512" s="358"/>
      <c r="I512" s="480"/>
      <c r="J512" s="348"/>
      <c r="K512" s="348"/>
      <c r="L512" s="123"/>
    </row>
    <row r="513" spans="1:12">
      <c r="A513" s="333"/>
      <c r="B513" s="333"/>
      <c r="C513" s="1774"/>
      <c r="D513" s="1775"/>
      <c r="E513" s="1779"/>
      <c r="F513" s="1779"/>
      <c r="G513" s="1780"/>
      <c r="H513" s="358"/>
      <c r="I513" s="480"/>
      <c r="J513" s="348"/>
      <c r="K513" s="348"/>
      <c r="L513" s="123"/>
    </row>
    <row r="514" spans="1:12">
      <c r="A514" s="333"/>
      <c r="B514" s="333"/>
      <c r="C514" s="1774"/>
      <c r="D514" s="1775"/>
      <c r="E514" s="1779"/>
      <c r="F514" s="1779"/>
      <c r="G514" s="1780"/>
      <c r="H514" s="358"/>
      <c r="I514" s="480"/>
      <c r="J514" s="348"/>
      <c r="K514" s="348"/>
      <c r="L514" s="123"/>
    </row>
    <row r="515" spans="1:12">
      <c r="A515" s="333"/>
      <c r="B515" s="333"/>
      <c r="C515" s="1774"/>
      <c r="D515" s="1775"/>
      <c r="E515" s="1779"/>
      <c r="F515" s="1779"/>
      <c r="G515" s="1780"/>
      <c r="H515" s="358"/>
      <c r="I515" s="480"/>
      <c r="J515" s="348"/>
      <c r="K515" s="348"/>
      <c r="L515" s="123"/>
    </row>
    <row r="516" spans="1:12" ht="13.8" thickBot="1">
      <c r="A516" s="333"/>
      <c r="B516" s="333"/>
      <c r="C516" s="1776"/>
      <c r="D516" s="1777"/>
      <c r="E516" s="1781"/>
      <c r="F516" s="1781"/>
      <c r="G516" s="1782"/>
      <c r="H516" s="358"/>
      <c r="I516" s="480"/>
      <c r="J516" s="348"/>
      <c r="K516" s="348"/>
      <c r="L516" s="123"/>
    </row>
    <row r="517" spans="1:12">
      <c r="A517" s="333"/>
      <c r="B517" s="333"/>
      <c r="C517" s="353"/>
      <c r="D517" s="353"/>
      <c r="E517" s="353"/>
      <c r="F517" s="353"/>
      <c r="G517" s="353"/>
      <c r="H517" s="354"/>
      <c r="I517" s="480"/>
      <c r="J517" s="348"/>
      <c r="K517" s="348"/>
      <c r="L517" s="123"/>
    </row>
    <row r="518" spans="1:12">
      <c r="A518" s="333"/>
      <c r="B518" s="333"/>
      <c r="C518" s="384" t="s">
        <v>1131</v>
      </c>
      <c r="D518" s="384"/>
      <c r="E518" s="384"/>
      <c r="F518" s="384"/>
      <c r="G518" s="384"/>
      <c r="H518" s="354"/>
      <c r="I518" s="480"/>
      <c r="J518" s="348"/>
      <c r="K518" s="348"/>
      <c r="L518" s="123"/>
    </row>
    <row r="519" spans="1:12" ht="13.8" thickBot="1">
      <c r="A519" s="333"/>
      <c r="B519" s="333"/>
      <c r="C519" s="353"/>
      <c r="D519" s="353"/>
      <c r="E519" s="353"/>
      <c r="F519" s="353"/>
      <c r="G519" s="353"/>
      <c r="H519" s="354"/>
      <c r="I519" s="480"/>
      <c r="J519" s="348"/>
      <c r="K519" s="348"/>
      <c r="L519" s="123"/>
    </row>
    <row r="520" spans="1:12">
      <c r="A520" s="333"/>
      <c r="B520" s="333"/>
      <c r="C520" s="2038" t="s">
        <v>1153</v>
      </c>
      <c r="D520" s="2039"/>
      <c r="E520" s="2039"/>
      <c r="F520" s="1242" t="s">
        <v>1550</v>
      </c>
      <c r="G520" s="1243">
        <v>49</v>
      </c>
      <c r="H520" s="348" t="str">
        <f>IF(G529&gt;1,"Pages","Page")</f>
        <v>Pages</v>
      </c>
      <c r="I520" s="1410"/>
      <c r="J520" s="333"/>
      <c r="K520" s="333"/>
      <c r="L520" s="123"/>
    </row>
    <row r="521" spans="1:12">
      <c r="A521" s="333"/>
      <c r="B521" s="333"/>
      <c r="C521" s="2036" t="s">
        <v>1256</v>
      </c>
      <c r="D521" s="2037"/>
      <c r="E521" s="2037"/>
      <c r="F521" s="1240" t="s">
        <v>1552</v>
      </c>
      <c r="G521" s="911">
        <v>1</v>
      </c>
      <c r="H521" s="348" t="str">
        <f>IF(G520&gt;1,"Pages","Page")</f>
        <v>Pages</v>
      </c>
      <c r="I521" s="1410"/>
      <c r="J521" s="391"/>
      <c r="K521" s="348"/>
      <c r="L521" s="123"/>
    </row>
    <row r="522" spans="1:12">
      <c r="A522" s="333"/>
      <c r="B522" s="333"/>
      <c r="C522" s="2036" t="s">
        <v>1257</v>
      </c>
      <c r="D522" s="2037"/>
      <c r="E522" s="2037"/>
      <c r="F522" s="1240" t="s">
        <v>1959</v>
      </c>
      <c r="G522" s="1623" t="s">
        <v>1259</v>
      </c>
      <c r="H522" s="348" t="str">
        <f t="shared" ref="H522:H538" si="4">IF(G522&gt;1,"Pages","Page")</f>
        <v>Pages</v>
      </c>
      <c r="I522" s="1410"/>
      <c r="J522" s="391"/>
      <c r="K522" s="348"/>
      <c r="L522" s="123"/>
    </row>
    <row r="523" spans="1:12">
      <c r="A523" s="333"/>
      <c r="B523" s="333"/>
      <c r="C523" s="2036" t="s">
        <v>1254</v>
      </c>
      <c r="D523" s="2037"/>
      <c r="E523" s="2037"/>
      <c r="F523" s="1240" t="s">
        <v>1960</v>
      </c>
      <c r="G523" s="1624" t="s">
        <v>1260</v>
      </c>
      <c r="H523" s="348" t="str">
        <f>IF(G522&gt;1,"Pages","Page")</f>
        <v>Pages</v>
      </c>
      <c r="I523" s="1410"/>
      <c r="J523" s="391"/>
      <c r="K523" s="348"/>
      <c r="L523" s="123"/>
    </row>
    <row r="524" spans="1:12">
      <c r="A524" s="333"/>
      <c r="B524" s="333"/>
      <c r="C524" s="2036" t="s">
        <v>1255</v>
      </c>
      <c r="D524" s="2037"/>
      <c r="E524" s="2037"/>
      <c r="F524" s="1240" t="s">
        <v>1961</v>
      </c>
      <c r="G524" s="911" t="s">
        <v>517</v>
      </c>
      <c r="H524" s="348" t="str">
        <f>IF(G523&gt;1,"Pages","Page")</f>
        <v>Pages</v>
      </c>
      <c r="I524" s="1410"/>
      <c r="J524" s="391"/>
      <c r="K524" s="348"/>
      <c r="L524" s="123"/>
    </row>
    <row r="525" spans="1:12">
      <c r="A525" s="333"/>
      <c r="B525" s="333"/>
      <c r="C525" s="1613" t="s">
        <v>1549</v>
      </c>
      <c r="D525" s="1614"/>
      <c r="E525" s="1615"/>
      <c r="F525" s="1240" t="s">
        <v>1963</v>
      </c>
      <c r="G525" s="911" t="s">
        <v>517</v>
      </c>
      <c r="H525" s="348" t="str">
        <f>IF(G524&gt;1,"Pages","Page")</f>
        <v>Pages</v>
      </c>
      <c r="I525" s="1410"/>
      <c r="J525" s="391"/>
      <c r="K525" s="348"/>
      <c r="L525" s="123"/>
    </row>
    <row r="526" spans="1:12">
      <c r="A526" s="333"/>
      <c r="B526" s="333"/>
      <c r="C526" s="1613" t="s">
        <v>3575</v>
      </c>
      <c r="D526" s="1614"/>
      <c r="E526" s="1615"/>
      <c r="F526" s="1240" t="s">
        <v>1964</v>
      </c>
      <c r="G526" s="911" t="s">
        <v>517</v>
      </c>
      <c r="H526" s="348" t="str">
        <f>IF(G525&gt;1,"Pages","Page")</f>
        <v>Pages</v>
      </c>
      <c r="I526" s="1410"/>
      <c r="J526" s="391"/>
      <c r="K526" s="348"/>
      <c r="L526" s="123"/>
    </row>
    <row r="527" spans="1:12">
      <c r="A527" s="333"/>
      <c r="B527" s="333"/>
      <c r="C527" s="1613" t="s">
        <v>3369</v>
      </c>
      <c r="D527" s="1614"/>
      <c r="E527" s="1615"/>
      <c r="F527" s="1241" t="s">
        <v>2566</v>
      </c>
      <c r="G527" s="911"/>
      <c r="H527" s="348"/>
      <c r="I527" s="1410"/>
      <c r="J527" s="391"/>
      <c r="K527" s="348"/>
      <c r="L527" s="123"/>
    </row>
    <row r="528" spans="1:12">
      <c r="A528" s="333"/>
      <c r="B528" s="333"/>
      <c r="C528" s="1610" t="s">
        <v>3778</v>
      </c>
      <c r="D528" s="1611"/>
      <c r="E528" s="1612"/>
      <c r="F528" s="1241" t="s">
        <v>2798</v>
      </c>
      <c r="G528" s="911" t="s">
        <v>517</v>
      </c>
      <c r="H528" s="348" t="str">
        <f>IF(G526&gt;1,"Pages","Page")</f>
        <v>Pages</v>
      </c>
      <c r="I528" s="1410"/>
      <c r="J528" s="391"/>
      <c r="K528" s="348"/>
      <c r="L528" s="123"/>
    </row>
    <row r="529" spans="1:12">
      <c r="A529" s="333"/>
      <c r="B529" s="333"/>
      <c r="C529" s="1610" t="s">
        <v>3370</v>
      </c>
      <c r="D529" s="1611"/>
      <c r="E529" s="1612"/>
      <c r="F529" s="1241" t="s">
        <v>3373</v>
      </c>
      <c r="G529" s="911" t="s">
        <v>517</v>
      </c>
      <c r="H529" s="348" t="str">
        <f>IF(G526&gt;1,"Pages","Page")</f>
        <v>Pages</v>
      </c>
      <c r="I529" s="1410"/>
      <c r="J529" s="391"/>
      <c r="K529" s="348"/>
      <c r="L529" s="123"/>
    </row>
    <row r="530" spans="1:12">
      <c r="A530" s="333"/>
      <c r="B530" s="333"/>
      <c r="C530" s="1610" t="s">
        <v>3371</v>
      </c>
      <c r="D530" s="1611"/>
      <c r="E530" s="1612"/>
      <c r="F530" s="1241" t="s">
        <v>3374</v>
      </c>
      <c r="G530" s="1236"/>
      <c r="H530" s="348" t="str">
        <f>IF(G528&gt;1,"Pages","Page")</f>
        <v>Pages</v>
      </c>
      <c r="I530" s="1410"/>
      <c r="J530" s="391"/>
      <c r="K530" s="348"/>
      <c r="L530" s="123"/>
    </row>
    <row r="531" spans="1:12">
      <c r="A531" s="333"/>
      <c r="B531" s="333"/>
      <c r="C531" s="1610" t="s">
        <v>3372</v>
      </c>
      <c r="D531" s="1611"/>
      <c r="E531" s="1612"/>
      <c r="F531" s="1241" t="s">
        <v>3375</v>
      </c>
      <c r="G531" s="1236"/>
      <c r="H531" s="348" t="str">
        <f t="shared" si="4"/>
        <v>Page</v>
      </c>
      <c r="I531" s="1410"/>
      <c r="J531" s="391"/>
      <c r="K531" s="348"/>
      <c r="L531" s="123"/>
    </row>
    <row r="532" spans="1:12">
      <c r="A532" s="333"/>
      <c r="B532" s="333"/>
      <c r="C532" s="2036" t="s">
        <v>1258</v>
      </c>
      <c r="D532" s="2037"/>
      <c r="E532" s="2037"/>
      <c r="F532" s="1241" t="s">
        <v>3376</v>
      </c>
      <c r="G532" s="1236"/>
      <c r="H532" s="348" t="str">
        <f t="shared" si="4"/>
        <v>Page</v>
      </c>
      <c r="I532" s="1410"/>
      <c r="J532" s="391"/>
      <c r="K532" s="348"/>
      <c r="L532" s="123"/>
    </row>
    <row r="533" spans="1:12">
      <c r="A533" s="333"/>
      <c r="B533" s="333"/>
      <c r="C533" s="2036" t="s">
        <v>517</v>
      </c>
      <c r="D533" s="2037"/>
      <c r="E533" s="2037"/>
      <c r="F533" s="1241" t="s">
        <v>517</v>
      </c>
      <c r="G533" s="1236"/>
      <c r="H533" s="348" t="str">
        <f t="shared" si="4"/>
        <v>Page</v>
      </c>
      <c r="I533" s="1410"/>
      <c r="J533" s="391"/>
      <c r="K533" s="348"/>
      <c r="L533" s="123"/>
    </row>
    <row r="534" spans="1:12">
      <c r="A534" s="333"/>
      <c r="B534" s="333"/>
      <c r="C534" s="2036"/>
      <c r="D534" s="2037"/>
      <c r="E534" s="2037"/>
      <c r="F534" s="1240"/>
      <c r="G534" s="1236"/>
      <c r="H534" s="348" t="str">
        <f t="shared" si="4"/>
        <v>Page</v>
      </c>
      <c r="I534" s="1410"/>
      <c r="J534" s="391"/>
      <c r="K534" s="348"/>
      <c r="L534" s="123"/>
    </row>
    <row r="535" spans="1:12">
      <c r="A535" s="333"/>
      <c r="B535" s="333"/>
      <c r="C535" s="2036"/>
      <c r="D535" s="2037"/>
      <c r="E535" s="2037"/>
      <c r="F535" s="1240"/>
      <c r="G535" s="1236"/>
      <c r="H535" s="348" t="str">
        <f t="shared" si="4"/>
        <v>Page</v>
      </c>
      <c r="I535" s="1410"/>
      <c r="J535" s="391"/>
      <c r="K535" s="348"/>
      <c r="L535" s="123"/>
    </row>
    <row r="536" spans="1:12">
      <c r="A536" s="333"/>
      <c r="B536" s="333"/>
      <c r="C536" s="2036"/>
      <c r="D536" s="2037"/>
      <c r="E536" s="2037"/>
      <c r="F536" s="1240"/>
      <c r="G536" s="1236"/>
      <c r="H536" s="348" t="str">
        <f t="shared" si="4"/>
        <v>Page</v>
      </c>
      <c r="I536" s="1410"/>
      <c r="J536" s="391"/>
      <c r="K536" s="348"/>
      <c r="L536" s="123"/>
    </row>
    <row r="537" spans="1:12">
      <c r="A537" s="333"/>
      <c r="B537" s="333"/>
      <c r="C537" s="2036"/>
      <c r="D537" s="2037"/>
      <c r="E537" s="2037"/>
      <c r="F537" s="1240"/>
      <c r="G537" s="1236"/>
      <c r="H537" s="348" t="str">
        <f t="shared" si="4"/>
        <v>Page</v>
      </c>
      <c r="I537" s="1410"/>
      <c r="J537" s="391"/>
      <c r="K537" s="348"/>
      <c r="L537" s="123"/>
    </row>
    <row r="538" spans="1:12" ht="13.8" thickBot="1">
      <c r="A538" s="333"/>
      <c r="B538" s="333"/>
      <c r="C538" s="2040"/>
      <c r="D538" s="2041"/>
      <c r="E538" s="2041"/>
      <c r="F538" s="1244"/>
      <c r="G538" s="912"/>
      <c r="H538" s="348" t="str">
        <f t="shared" si="4"/>
        <v>Page</v>
      </c>
      <c r="I538" s="1410"/>
      <c r="J538" s="391"/>
      <c r="K538" s="348"/>
      <c r="L538" s="123"/>
    </row>
    <row r="539" spans="1:12">
      <c r="A539" s="333"/>
      <c r="B539" s="333"/>
      <c r="C539" s="353"/>
      <c r="D539" s="353"/>
      <c r="E539" s="353"/>
      <c r="F539" s="353"/>
      <c r="G539" s="353"/>
      <c r="H539" s="354"/>
      <c r="I539" s="353"/>
      <c r="J539" s="348"/>
      <c r="K539" s="348"/>
      <c r="L539" s="123"/>
    </row>
    <row r="540" spans="1:12" ht="17.399999999999999" customHeight="1">
      <c r="A540" s="333"/>
      <c r="B540" s="333"/>
      <c r="C540" s="2043" t="s">
        <v>2527</v>
      </c>
      <c r="D540" s="2043"/>
      <c r="E540" s="2043"/>
      <c r="F540" s="2043"/>
      <c r="G540" s="2043"/>
      <c r="H540" s="354"/>
      <c r="I540" s="353"/>
      <c r="J540" s="348"/>
      <c r="K540" s="348"/>
      <c r="L540" s="123"/>
    </row>
    <row r="541" spans="1:12" ht="17.399999999999999" customHeight="1">
      <c r="A541" s="333"/>
      <c r="B541" s="333"/>
      <c r="C541" s="1248" t="s">
        <v>963</v>
      </c>
      <c r="D541" s="1248"/>
      <c r="E541" s="1248"/>
      <c r="F541" s="1248"/>
      <c r="G541" s="1248"/>
      <c r="H541" s="354"/>
      <c r="I541" s="353"/>
      <c r="J541" s="348"/>
      <c r="K541" s="348"/>
      <c r="L541" s="123"/>
    </row>
    <row r="542" spans="1:12" ht="17.399999999999999" customHeight="1">
      <c r="A542" s="333"/>
      <c r="B542" s="333"/>
      <c r="C542" s="2044" t="s">
        <v>2531</v>
      </c>
      <c r="D542" s="2044"/>
      <c r="E542" s="2044"/>
      <c r="F542" s="2044"/>
      <c r="G542" s="2044"/>
      <c r="H542" s="354"/>
      <c r="I542" s="353"/>
      <c r="J542" s="348"/>
      <c r="K542" s="348"/>
      <c r="L542" s="123"/>
    </row>
    <row r="543" spans="1:12" ht="37.200000000000003" customHeight="1">
      <c r="A543" s="333"/>
      <c r="B543" s="333"/>
      <c r="C543" s="1758" t="s">
        <v>2532</v>
      </c>
      <c r="D543" s="1758"/>
      <c r="E543" s="1758"/>
      <c r="F543" s="1758"/>
      <c r="G543" s="1758"/>
      <c r="H543" s="354"/>
      <c r="I543" s="353"/>
      <c r="J543" s="348"/>
      <c r="K543" s="348"/>
      <c r="L543" s="123"/>
    </row>
    <row r="544" spans="1:12">
      <c r="A544" s="333"/>
      <c r="B544" s="333"/>
      <c r="C544" s="2044" t="s">
        <v>2533</v>
      </c>
      <c r="D544" s="2044"/>
      <c r="E544" s="2044"/>
      <c r="F544" s="2044"/>
      <c r="G544" s="2044"/>
      <c r="H544" s="354"/>
      <c r="I544" s="353"/>
      <c r="J544" s="348"/>
      <c r="K544" s="348"/>
      <c r="L544" s="123"/>
    </row>
    <row r="545" spans="1:12" ht="40.950000000000003" customHeight="1">
      <c r="A545" s="333"/>
      <c r="B545" s="333"/>
      <c r="C545" s="1758" t="s">
        <v>2534</v>
      </c>
      <c r="D545" s="1758"/>
      <c r="E545" s="1758"/>
      <c r="F545" s="1758"/>
      <c r="G545" s="1758"/>
      <c r="H545" s="354"/>
      <c r="I545" s="353"/>
      <c r="J545" s="348"/>
      <c r="K545" s="348"/>
      <c r="L545" s="123"/>
    </row>
    <row r="546" spans="1:12">
      <c r="A546" s="333"/>
      <c r="B546" s="333"/>
      <c r="C546" s="2044" t="s">
        <v>2535</v>
      </c>
      <c r="D546" s="2044"/>
      <c r="E546" s="2044"/>
      <c r="F546" s="2044"/>
      <c r="G546" s="2044"/>
      <c r="H546" s="354"/>
      <c r="I546" s="353"/>
      <c r="J546" s="348"/>
      <c r="K546" s="348"/>
      <c r="L546" s="123"/>
    </row>
    <row r="547" spans="1:12" ht="90" customHeight="1">
      <c r="A547" s="333"/>
      <c r="B547" s="333"/>
      <c r="C547" s="1758" t="s">
        <v>2536</v>
      </c>
      <c r="D547" s="1758"/>
      <c r="E547" s="1758"/>
      <c r="F547" s="1758"/>
      <c r="G547" s="1758"/>
      <c r="H547" s="354"/>
      <c r="I547" s="353"/>
      <c r="J547" s="348"/>
      <c r="K547" s="348"/>
      <c r="L547" s="123"/>
    </row>
    <row r="548" spans="1:12" ht="61.95" customHeight="1">
      <c r="A548" s="333"/>
      <c r="B548" s="333"/>
      <c r="C548" s="1758" t="s">
        <v>2537</v>
      </c>
      <c r="D548" s="1758"/>
      <c r="E548" s="1758"/>
      <c r="F548" s="1758"/>
      <c r="G548" s="1758"/>
      <c r="H548" s="354"/>
      <c r="I548" s="353"/>
      <c r="J548" s="348"/>
      <c r="K548" s="348"/>
      <c r="L548" s="123"/>
    </row>
    <row r="549" spans="1:12">
      <c r="A549" s="333"/>
      <c r="B549" s="333"/>
      <c r="C549" s="2044" t="s">
        <v>2538</v>
      </c>
      <c r="D549" s="2044"/>
      <c r="E549" s="2044"/>
      <c r="F549" s="2044"/>
      <c r="G549" s="2044"/>
      <c r="H549" s="354"/>
      <c r="I549" s="353"/>
      <c r="J549" s="348"/>
      <c r="K549" s="348"/>
      <c r="L549" s="123"/>
    </row>
    <row r="550" spans="1:12" ht="13.95" customHeight="1">
      <c r="A550" s="333"/>
      <c r="B550" s="1247" t="s">
        <v>267</v>
      </c>
      <c r="C550" s="1758" t="s">
        <v>2310</v>
      </c>
      <c r="D550" s="1758"/>
      <c r="E550" s="1758"/>
      <c r="F550" s="1758"/>
      <c r="G550" s="1758"/>
      <c r="H550" s="354"/>
      <c r="I550" s="353"/>
      <c r="J550" s="348"/>
      <c r="K550" s="348"/>
      <c r="L550" s="123"/>
    </row>
    <row r="551" spans="1:12" ht="13.95" customHeight="1">
      <c r="A551" s="333"/>
      <c r="B551" s="1247" t="s">
        <v>438</v>
      </c>
      <c r="C551" s="1758" t="s">
        <v>2541</v>
      </c>
      <c r="D551" s="1758"/>
      <c r="E551" s="1758"/>
      <c r="F551" s="1758"/>
      <c r="G551" s="1758"/>
      <c r="H551" s="354"/>
      <c r="I551" s="353"/>
      <c r="J551" s="348"/>
      <c r="K551" s="348"/>
      <c r="L551" s="123"/>
    </row>
    <row r="552" spans="1:12">
      <c r="A552" s="333"/>
      <c r="B552" s="333"/>
      <c r="C552" s="2044" t="s">
        <v>2540</v>
      </c>
      <c r="D552" s="2044"/>
      <c r="E552" s="2044"/>
      <c r="F552" s="2044"/>
      <c r="G552" s="2044"/>
      <c r="H552" s="354"/>
      <c r="I552" s="353"/>
      <c r="J552" s="348"/>
      <c r="K552" s="348"/>
      <c r="L552" s="123"/>
    </row>
    <row r="553" spans="1:12" ht="47.4" customHeight="1">
      <c r="A553" s="333"/>
      <c r="B553" s="333"/>
      <c r="C553" s="1758" t="s">
        <v>2343</v>
      </c>
      <c r="D553" s="1758"/>
      <c r="E553" s="1758"/>
      <c r="F553" s="1758"/>
      <c r="G553" s="1758"/>
      <c r="H553" s="354"/>
      <c r="I553" s="353"/>
      <c r="J553" s="348"/>
      <c r="K553" s="348"/>
      <c r="L553" s="123"/>
    </row>
    <row r="554" spans="1:12" ht="89.25" customHeight="1">
      <c r="A554" s="333"/>
      <c r="B554" s="333"/>
      <c r="C554" s="1758" t="s">
        <v>2345</v>
      </c>
      <c r="D554" s="1758"/>
      <c r="E554" s="1758"/>
      <c r="F554" s="1758"/>
      <c r="G554" s="1758"/>
      <c r="H554" s="354"/>
      <c r="I554" s="353"/>
      <c r="J554" s="348"/>
      <c r="K554" s="348"/>
      <c r="L554" s="123"/>
    </row>
    <row r="555" spans="1:12" ht="36.6" customHeight="1">
      <c r="A555" s="333"/>
      <c r="B555" s="333"/>
      <c r="C555" s="1758" t="s">
        <v>2569</v>
      </c>
      <c r="D555" s="1758"/>
      <c r="E555" s="1758"/>
      <c r="F555" s="1758"/>
      <c r="G555" s="1758"/>
      <c r="H555" s="354"/>
      <c r="I555" s="353"/>
      <c r="J555" s="348"/>
      <c r="K555" s="348"/>
      <c r="L555" s="123"/>
    </row>
    <row r="556" spans="1:12" ht="34.200000000000003" customHeight="1">
      <c r="A556" s="333"/>
      <c r="B556" s="333"/>
      <c r="C556" s="1758" t="s">
        <v>2539</v>
      </c>
      <c r="D556" s="1758"/>
      <c r="E556" s="1758"/>
      <c r="F556" s="1758"/>
      <c r="G556" s="1758"/>
      <c r="H556" s="354"/>
      <c r="I556" s="353"/>
      <c r="J556" s="348"/>
      <c r="K556" s="348"/>
      <c r="L556" s="123"/>
    </row>
    <row r="557" spans="1:12" ht="36" customHeight="1">
      <c r="A557" s="333"/>
      <c r="B557" s="333"/>
      <c r="C557" s="1758" t="s">
        <v>2570</v>
      </c>
      <c r="D557" s="1758"/>
      <c r="E557" s="1758"/>
      <c r="F557" s="1758"/>
      <c r="G557" s="1758"/>
      <c r="H557" s="354"/>
      <c r="I557" s="353"/>
      <c r="J557" s="348"/>
      <c r="K557" s="348"/>
      <c r="L557" s="123"/>
    </row>
    <row r="558" spans="1:12">
      <c r="A558" s="333"/>
      <c r="B558" s="333"/>
      <c r="C558" s="353"/>
      <c r="D558" s="353"/>
      <c r="E558" s="353"/>
      <c r="F558" s="353"/>
      <c r="G558" s="353"/>
      <c r="H558" s="354"/>
      <c r="I558" s="353"/>
      <c r="J558" s="348"/>
      <c r="K558" s="348"/>
      <c r="L558" s="123"/>
    </row>
    <row r="559" spans="1:12" ht="15" customHeight="1">
      <c r="A559" s="333"/>
      <c r="B559" s="333"/>
      <c r="C559" s="2048" t="s">
        <v>3779</v>
      </c>
      <c r="D559" s="2048"/>
      <c r="E559" s="2048"/>
      <c r="F559" s="2048"/>
      <c r="G559" s="2048"/>
      <c r="H559" s="1175"/>
      <c r="I559" s="1065"/>
      <c r="J559" s="1177"/>
      <c r="K559" s="348"/>
      <c r="L559" s="123"/>
    </row>
    <row r="560" spans="1:12" ht="17.399999999999999">
      <c r="A560" s="333"/>
      <c r="B560" s="333"/>
      <c r="C560" s="1179"/>
      <c r="D560" s="1245" t="s">
        <v>2544</v>
      </c>
      <c r="E560" s="1246">
        <v>2</v>
      </c>
      <c r="F560" s="1178"/>
      <c r="G560" s="1176"/>
      <c r="H560" s="1175"/>
      <c r="I560" s="1065"/>
      <c r="J560" s="1177"/>
      <c r="K560" s="348"/>
      <c r="L560" s="123"/>
    </row>
    <row r="561" spans="1:12" ht="13.2" customHeight="1">
      <c r="A561" s="333"/>
      <c r="B561" s="333"/>
      <c r="C561" s="2045" t="s">
        <v>3805</v>
      </c>
      <c r="D561" s="2045"/>
      <c r="E561" s="2045"/>
      <c r="F561" s="1249">
        <v>50</v>
      </c>
      <c r="G561" s="1175" t="s">
        <v>2545</v>
      </c>
      <c r="H561" s="1175"/>
      <c r="I561" s="1065"/>
      <c r="J561" s="1177"/>
      <c r="K561" s="348"/>
      <c r="L561" s="123"/>
    </row>
    <row r="562" spans="1:12" ht="24.6" customHeight="1">
      <c r="A562" s="333"/>
      <c r="B562" s="333"/>
      <c r="C562" s="2045" t="s">
        <v>3806</v>
      </c>
      <c r="D562" s="2046"/>
      <c r="E562" s="1250" t="s">
        <v>2546</v>
      </c>
      <c r="F562" s="1251">
        <v>50</v>
      </c>
      <c r="G562" s="1252" t="s">
        <v>2547</v>
      </c>
      <c r="H562" s="1175"/>
      <c r="I562" s="1065"/>
      <c r="J562" s="1177"/>
      <c r="K562" s="348"/>
      <c r="L562" s="123"/>
    </row>
    <row r="563" spans="1:12">
      <c r="A563" s="333"/>
      <c r="B563" s="333"/>
      <c r="C563" s="1252"/>
      <c r="D563" s="1252"/>
      <c r="E563" s="1250" t="s">
        <v>2548</v>
      </c>
      <c r="F563" s="1249">
        <v>50</v>
      </c>
      <c r="G563" s="1252" t="s">
        <v>2547</v>
      </c>
      <c r="H563" s="1175"/>
      <c r="I563" s="1065"/>
      <c r="J563" s="1177"/>
      <c r="K563" s="348"/>
      <c r="L563" s="123"/>
    </row>
    <row r="564" spans="1:12" ht="29.25" customHeight="1">
      <c r="A564" s="333"/>
      <c r="B564" s="333"/>
      <c r="C564" s="2045" t="s">
        <v>3780</v>
      </c>
      <c r="D564" s="2045"/>
      <c r="E564" s="1239">
        <v>2000</v>
      </c>
      <c r="F564" s="1253" t="s">
        <v>2549</v>
      </c>
      <c r="G564" s="1253"/>
      <c r="H564" s="1253"/>
      <c r="I564" s="1411"/>
      <c r="J564" s="1177"/>
      <c r="K564" s="348"/>
      <c r="L564" s="123"/>
    </row>
    <row r="565" spans="1:12" ht="29.25" customHeight="1">
      <c r="A565" s="333"/>
      <c r="B565" s="333"/>
      <c r="C565" s="2046" t="s">
        <v>3781</v>
      </c>
      <c r="D565" s="2047"/>
      <c r="E565" s="1254">
        <v>10</v>
      </c>
      <c r="F565" s="1253" t="s">
        <v>1545</v>
      </c>
      <c r="G565" s="1255"/>
      <c r="H565" s="1255"/>
      <c r="I565" s="1412"/>
      <c r="J565" s="1180"/>
      <c r="K565" s="348"/>
      <c r="L565" s="123"/>
    </row>
    <row r="566" spans="1:12">
      <c r="A566" s="333"/>
      <c r="B566" s="333"/>
      <c r="C566" s="1181" t="s">
        <v>2218</v>
      </c>
      <c r="D566" s="1253"/>
      <c r="E566" s="1253"/>
      <c r="F566" s="1253"/>
      <c r="G566" s="1253"/>
      <c r="H566" s="1253"/>
      <c r="I566" s="1411"/>
      <c r="J566" s="1177"/>
      <c r="K566" s="348"/>
      <c r="L566" s="123"/>
    </row>
    <row r="567" spans="1:12">
      <c r="A567" s="333"/>
      <c r="B567" s="333"/>
      <c r="C567" s="2045" t="s">
        <v>2823</v>
      </c>
      <c r="D567" s="2045"/>
      <c r="E567" s="1239">
        <v>26</v>
      </c>
      <c r="F567" s="1253" t="s">
        <v>1545</v>
      </c>
      <c r="G567" s="1253"/>
      <c r="H567" s="1253"/>
      <c r="I567" s="1411"/>
      <c r="J567" s="1177"/>
      <c r="K567" s="348"/>
      <c r="L567" s="123"/>
    </row>
    <row r="568" spans="1:12">
      <c r="A568" s="333"/>
      <c r="B568" s="333"/>
      <c r="C568" s="2045" t="s">
        <v>3782</v>
      </c>
      <c r="D568" s="2045"/>
      <c r="E568" s="1239">
        <v>50</v>
      </c>
      <c r="F568" s="1253" t="s">
        <v>2550</v>
      </c>
      <c r="G568" s="1253"/>
      <c r="H568" s="1253"/>
      <c r="I568" s="1411"/>
      <c r="J568" s="1177"/>
      <c r="K568" s="348"/>
      <c r="L568" s="123"/>
    </row>
    <row r="569" spans="1:12" ht="25.5" customHeight="1">
      <c r="A569" s="333"/>
      <c r="B569" s="333"/>
      <c r="C569" s="2042" t="s">
        <v>3783</v>
      </c>
      <c r="D569" s="2042"/>
      <c r="E569" s="2042"/>
      <c r="F569" s="1253"/>
      <c r="G569" s="506"/>
      <c r="H569" s="1056"/>
      <c r="I569" s="1411"/>
      <c r="J569" s="1177"/>
      <c r="K569" s="348"/>
      <c r="L569" s="123"/>
    </row>
    <row r="570" spans="1:12">
      <c r="A570" s="333"/>
      <c r="B570" s="333"/>
      <c r="C570" s="2010" t="s">
        <v>2551</v>
      </c>
      <c r="D570" s="2010"/>
      <c r="E570" s="1256">
        <v>100</v>
      </c>
      <c r="F570" s="1253" t="s">
        <v>2552</v>
      </c>
      <c r="G570" s="1257" t="s">
        <v>2553</v>
      </c>
      <c r="H570" s="1258"/>
      <c r="I570" s="1411"/>
      <c r="J570" s="1177"/>
      <c r="K570" s="348"/>
      <c r="L570" s="123"/>
    </row>
    <row r="571" spans="1:12">
      <c r="A571" s="333"/>
      <c r="B571" s="333"/>
      <c r="C571" s="2010" t="s">
        <v>3784</v>
      </c>
      <c r="D571" s="2010"/>
      <c r="E571" s="1259">
        <v>6</v>
      </c>
      <c r="F571" s="1253" t="s">
        <v>2554</v>
      </c>
      <c r="G571" s="1253"/>
      <c r="H571" s="1253"/>
      <c r="I571" s="1411"/>
      <c r="J571" s="1177"/>
      <c r="K571" s="348"/>
      <c r="L571" s="123"/>
    </row>
    <row r="572" spans="1:12">
      <c r="A572" s="333"/>
      <c r="B572" s="333"/>
      <c r="C572" s="2010" t="s">
        <v>3785</v>
      </c>
      <c r="D572" s="2010"/>
      <c r="E572" s="1259">
        <v>30</v>
      </c>
      <c r="F572" s="1253" t="s">
        <v>2555</v>
      </c>
      <c r="G572" s="1237" t="s">
        <v>2556</v>
      </c>
      <c r="H572" s="1260" t="s">
        <v>2553</v>
      </c>
      <c r="I572" s="1411"/>
      <c r="J572" s="1177"/>
      <c r="K572" s="348"/>
      <c r="L572" s="123"/>
    </row>
    <row r="573" spans="1:12">
      <c r="A573" s="333"/>
      <c r="B573" s="333"/>
      <c r="C573" s="2010" t="s">
        <v>3785</v>
      </c>
      <c r="D573" s="2010"/>
      <c r="E573" s="1259">
        <v>40</v>
      </c>
      <c r="F573" s="1253" t="s">
        <v>2555</v>
      </c>
      <c r="G573" s="1237" t="s">
        <v>2556</v>
      </c>
      <c r="H573" s="1260" t="s">
        <v>2557</v>
      </c>
      <c r="I573" s="1411"/>
      <c r="J573" s="1177"/>
      <c r="K573" s="348"/>
      <c r="L573" s="123"/>
    </row>
    <row r="574" spans="1:12" ht="13.2" customHeight="1">
      <c r="A574" s="333"/>
      <c r="B574" s="333"/>
      <c r="C574" s="2010" t="s">
        <v>3785</v>
      </c>
      <c r="D574" s="2010"/>
      <c r="E574" s="1259">
        <v>30</v>
      </c>
      <c r="F574" s="1253" t="s">
        <v>2555</v>
      </c>
      <c r="G574" s="1237" t="s">
        <v>2556</v>
      </c>
      <c r="H574" s="1260" t="s">
        <v>2558</v>
      </c>
      <c r="I574" s="1411"/>
      <c r="J574" s="1177"/>
      <c r="K574" s="348"/>
      <c r="L574" s="123"/>
    </row>
    <row r="575" spans="1:12">
      <c r="A575" s="333"/>
      <c r="B575" s="333"/>
      <c r="C575" s="2010" t="s">
        <v>2551</v>
      </c>
      <c r="D575" s="2010"/>
      <c r="E575" s="1256">
        <v>110</v>
      </c>
      <c r="F575" s="1253" t="s">
        <v>2552</v>
      </c>
      <c r="G575" s="1261" t="s">
        <v>2557</v>
      </c>
      <c r="H575" s="1262"/>
      <c r="I575" s="1411"/>
      <c r="J575" s="1177"/>
      <c r="K575" s="348"/>
      <c r="L575" s="123"/>
    </row>
    <row r="576" spans="1:12">
      <c r="A576" s="333"/>
      <c r="B576" s="333"/>
      <c r="C576" s="2010" t="s">
        <v>3784</v>
      </c>
      <c r="D576" s="2010"/>
      <c r="E576" s="1259">
        <v>12</v>
      </c>
      <c r="F576" s="1253" t="s">
        <v>2554</v>
      </c>
      <c r="G576" s="1253"/>
      <c r="H576" s="1253"/>
      <c r="I576" s="1411"/>
      <c r="J576" s="1177"/>
      <c r="K576" s="348"/>
      <c r="L576" s="123"/>
    </row>
    <row r="577" spans="1:12" ht="13.2" customHeight="1">
      <c r="A577" s="333"/>
      <c r="B577" s="333"/>
      <c r="C577" s="2010" t="s">
        <v>2551</v>
      </c>
      <c r="D577" s="2010"/>
      <c r="E577" s="1256">
        <v>120</v>
      </c>
      <c r="F577" s="1253" t="s">
        <v>2552</v>
      </c>
      <c r="G577" s="1257" t="s">
        <v>2558</v>
      </c>
      <c r="H577" s="1258"/>
      <c r="I577" s="1411"/>
      <c r="J577" s="1177"/>
      <c r="K577" s="348"/>
      <c r="L577" s="123"/>
    </row>
    <row r="578" spans="1:12">
      <c r="A578" s="333"/>
      <c r="B578" s="333"/>
      <c r="C578" s="2010" t="s">
        <v>3784</v>
      </c>
      <c r="D578" s="2010"/>
      <c r="E578" s="1259">
        <v>12</v>
      </c>
      <c r="F578" s="1253" t="s">
        <v>2554</v>
      </c>
      <c r="G578" s="1253"/>
      <c r="H578" s="1253"/>
      <c r="I578" s="1411"/>
      <c r="J578" s="1177"/>
      <c r="K578" s="348"/>
      <c r="L578" s="123"/>
    </row>
    <row r="579" spans="1:12">
      <c r="A579" s="333"/>
      <c r="B579" s="333"/>
      <c r="C579" s="2010" t="s">
        <v>2559</v>
      </c>
      <c r="D579" s="2010"/>
      <c r="E579" s="1263">
        <v>100</v>
      </c>
      <c r="F579" s="1253" t="s">
        <v>2560</v>
      </c>
      <c r="G579" s="1253"/>
      <c r="H579" s="1253"/>
      <c r="I579" s="1411"/>
      <c r="J579" s="1177"/>
      <c r="K579" s="348"/>
      <c r="L579" s="123"/>
    </row>
    <row r="580" spans="1:12">
      <c r="A580" s="333"/>
      <c r="B580" s="333"/>
      <c r="C580" s="2010" t="s">
        <v>2561</v>
      </c>
      <c r="D580" s="2010"/>
      <c r="E580" s="1264">
        <v>100</v>
      </c>
      <c r="F580" s="1253" t="s">
        <v>2560</v>
      </c>
      <c r="G580" s="1253"/>
      <c r="H580" s="1253"/>
      <c r="I580" s="1411"/>
      <c r="J580" s="1177"/>
      <c r="K580" s="348"/>
      <c r="L580" s="123"/>
    </row>
    <row r="581" spans="1:12">
      <c r="A581" s="333"/>
      <c r="B581" s="333"/>
      <c r="C581" s="2010" t="s">
        <v>2824</v>
      </c>
      <c r="D581" s="2010"/>
      <c r="E581" s="1259">
        <v>30</v>
      </c>
      <c r="F581" s="1253" t="s">
        <v>2562</v>
      </c>
      <c r="G581" s="1253"/>
      <c r="H581" s="1253"/>
      <c r="I581" s="1411"/>
      <c r="J581" s="1177"/>
      <c r="K581" s="348"/>
      <c r="L581" s="123"/>
    </row>
    <row r="582" spans="1:12">
      <c r="A582" s="333"/>
      <c r="B582" s="333"/>
      <c r="C582" s="2010" t="s">
        <v>2563</v>
      </c>
      <c r="D582" s="2010"/>
      <c r="E582" s="1265">
        <v>0.55000000000000004</v>
      </c>
      <c r="F582" s="1253"/>
      <c r="G582" s="1253"/>
      <c r="H582" s="1253"/>
      <c r="I582" s="1411"/>
      <c r="J582" s="1177"/>
      <c r="K582" s="348"/>
      <c r="L582" s="123"/>
    </row>
    <row r="583" spans="1:12">
      <c r="A583" s="333"/>
      <c r="B583" s="333"/>
      <c r="C583" s="2010" t="s">
        <v>2564</v>
      </c>
      <c r="D583" s="2010"/>
      <c r="E583" s="1265">
        <v>0.55000000000000004</v>
      </c>
      <c r="F583" s="1253"/>
      <c r="G583" s="1253"/>
      <c r="H583" s="1253"/>
      <c r="I583" s="1411"/>
      <c r="J583" s="1177"/>
      <c r="K583" s="348"/>
      <c r="L583" s="123"/>
    </row>
    <row r="584" spans="1:12">
      <c r="A584" s="333"/>
      <c r="B584" s="333"/>
      <c r="C584" s="2010" t="s">
        <v>2565</v>
      </c>
      <c r="D584" s="2010"/>
      <c r="E584" s="1265">
        <v>0.02</v>
      </c>
      <c r="F584" s="1253"/>
      <c r="G584" s="1253"/>
      <c r="H584" s="1253"/>
      <c r="I584" s="1411"/>
      <c r="J584" s="1177"/>
      <c r="K584" s="348"/>
      <c r="L584" s="123"/>
    </row>
    <row r="585" spans="1:12" ht="47.4" customHeight="1">
      <c r="A585" s="333"/>
      <c r="B585" s="333"/>
      <c r="C585" s="2010" t="s">
        <v>2825</v>
      </c>
      <c r="D585" s="2010"/>
      <c r="E585" s="1266">
        <v>1</v>
      </c>
      <c r="F585" s="1253"/>
      <c r="G585" s="1253"/>
      <c r="H585" s="1253"/>
      <c r="I585" s="1411"/>
      <c r="J585" s="1177"/>
      <c r="K585" s="348"/>
      <c r="L585" s="123"/>
    </row>
    <row r="586" spans="1:12">
      <c r="A586" s="333"/>
      <c r="B586" s="333"/>
      <c r="C586" s="1177"/>
      <c r="D586" s="1177"/>
      <c r="E586" s="1177"/>
      <c r="F586" s="1177"/>
      <c r="G586" s="1177"/>
      <c r="H586" s="1177"/>
      <c r="I586" s="1411"/>
      <c r="J586" s="1177"/>
      <c r="K586" s="348"/>
      <c r="L586" s="123"/>
    </row>
    <row r="587" spans="1:12">
      <c r="A587" s="333"/>
      <c r="B587" s="333"/>
      <c r="C587" s="353"/>
      <c r="D587" s="353"/>
      <c r="E587" s="353"/>
      <c r="F587" s="353"/>
      <c r="G587" s="353"/>
      <c r="H587" s="354"/>
      <c r="I587" s="353"/>
      <c r="J587" s="348"/>
      <c r="K587" s="348"/>
    </row>
    <row r="588" spans="1:12" ht="15.6">
      <c r="A588" s="333"/>
      <c r="B588" s="333"/>
      <c r="C588" s="1055" t="s">
        <v>1543</v>
      </c>
      <c r="D588" s="1056"/>
      <c r="E588" s="333"/>
      <c r="F588" s="333"/>
      <c r="G588" s="333"/>
      <c r="H588" s="333"/>
      <c r="I588" s="353"/>
      <c r="J588" s="348"/>
      <c r="K588" s="348"/>
    </row>
    <row r="589" spans="1:12" ht="16.95" customHeight="1">
      <c r="A589" s="333"/>
      <c r="B589" s="333"/>
      <c r="C589" s="2022" t="s">
        <v>1544</v>
      </c>
      <c r="D589" s="2022"/>
      <c r="E589" s="1238">
        <v>10</v>
      </c>
      <c r="F589" s="1057" t="s">
        <v>1545</v>
      </c>
      <c r="H589" s="333"/>
      <c r="I589" s="353"/>
      <c r="J589" s="348"/>
      <c r="K589" s="348"/>
    </row>
    <row r="590" spans="1:12" ht="16.95" customHeight="1">
      <c r="A590" s="333"/>
      <c r="B590" s="333"/>
      <c r="C590" s="2022" t="s">
        <v>1546</v>
      </c>
      <c r="D590" s="2022"/>
      <c r="E590" s="1238">
        <v>50</v>
      </c>
      <c r="F590" s="1099" t="s">
        <v>1547</v>
      </c>
      <c r="H590" s="333"/>
      <c r="I590" s="353"/>
      <c r="J590" s="348"/>
      <c r="K590" s="348"/>
    </row>
    <row r="591" spans="1:12" ht="13.2" customHeight="1">
      <c r="A591" s="333"/>
      <c r="B591" s="333"/>
      <c r="C591" s="2022" t="s">
        <v>1548</v>
      </c>
      <c r="D591" s="2022"/>
      <c r="E591" s="2023"/>
      <c r="F591" s="2024">
        <f>+F14</f>
        <v>500001</v>
      </c>
      <c r="G591" s="2025"/>
      <c r="H591" s="333"/>
      <c r="I591" s="353"/>
      <c r="J591" s="348"/>
      <c r="K591" s="348"/>
    </row>
    <row r="592" spans="1:12">
      <c r="A592" s="333"/>
      <c r="B592" s="333"/>
      <c r="C592" s="1100"/>
      <c r="D592" s="1100"/>
      <c r="E592" s="1101"/>
      <c r="F592" s="2024"/>
      <c r="G592" s="2025"/>
      <c r="H592" s="333"/>
      <c r="I592" s="480"/>
      <c r="J592" s="348"/>
      <c r="K592" s="348"/>
    </row>
    <row r="593" spans="1:11" ht="13.2" customHeight="1">
      <c r="A593" s="333"/>
      <c r="B593" s="333"/>
      <c r="C593" s="1058" t="s">
        <v>369</v>
      </c>
      <c r="E593" s="2026" t="s">
        <v>517</v>
      </c>
      <c r="F593" s="2027"/>
      <c r="G593" s="2027"/>
      <c r="H593" s="479" t="s">
        <v>3642</v>
      </c>
      <c r="I593" s="480"/>
      <c r="J593" s="348"/>
      <c r="K593" s="348"/>
    </row>
    <row r="594" spans="1:11">
      <c r="A594" s="333"/>
      <c r="B594" s="333"/>
      <c r="C594" s="506"/>
      <c r="D594" s="1056"/>
      <c r="E594" s="333"/>
      <c r="F594" s="333"/>
      <c r="G594" s="333"/>
      <c r="H594" s="333"/>
      <c r="I594" s="480"/>
      <c r="J594" s="348"/>
      <c r="K594" s="348"/>
    </row>
    <row r="595" spans="1:11">
      <c r="A595" s="333"/>
      <c r="B595" s="333"/>
      <c r="C595" s="506"/>
      <c r="D595" s="1056"/>
      <c r="E595" s="333"/>
      <c r="F595" s="333"/>
      <c r="G595" s="333"/>
      <c r="H595" s="333"/>
      <c r="I595" s="480"/>
      <c r="J595" s="348"/>
      <c r="K595" s="348"/>
    </row>
    <row r="596" spans="1:11" ht="15.6">
      <c r="A596" s="333"/>
      <c r="B596" s="333"/>
      <c r="C596" s="1055" t="s">
        <v>1131</v>
      </c>
      <c r="D596" s="1056"/>
      <c r="E596" s="333"/>
      <c r="F596" s="333"/>
      <c r="G596" s="333"/>
      <c r="H596" s="333"/>
      <c r="I596" s="480"/>
      <c r="J596" s="348"/>
      <c r="K596" s="348"/>
    </row>
    <row r="597" spans="1:11">
      <c r="A597" s="333"/>
      <c r="B597" s="333"/>
      <c r="C597" s="2028" t="s">
        <v>1549</v>
      </c>
      <c r="D597" s="2028"/>
      <c r="E597" s="1059" t="s">
        <v>1550</v>
      </c>
      <c r="F597" s="333"/>
      <c r="G597" s="333"/>
      <c r="H597" s="333"/>
      <c r="I597" s="480"/>
      <c r="J597" s="348"/>
      <c r="K597" s="348"/>
    </row>
    <row r="598" spans="1:11">
      <c r="A598" s="333"/>
      <c r="B598" s="333"/>
      <c r="C598" s="2028" t="s">
        <v>1551</v>
      </c>
      <c r="D598" s="2028"/>
      <c r="E598" s="1059" t="s">
        <v>1552</v>
      </c>
      <c r="F598" s="333"/>
      <c r="G598" s="333"/>
      <c r="H598" s="333"/>
      <c r="I598" s="480"/>
      <c r="J598" s="348"/>
      <c r="K598" s="348"/>
    </row>
    <row r="599" spans="1:11">
      <c r="A599" s="333"/>
      <c r="B599" s="333"/>
      <c r="C599" s="2028"/>
      <c r="D599" s="2028"/>
      <c r="E599" s="1059" t="s">
        <v>517</v>
      </c>
      <c r="F599" s="333"/>
      <c r="G599" s="333"/>
      <c r="H599" s="333"/>
      <c r="I599" s="480"/>
      <c r="J599" s="348"/>
      <c r="K599" s="348"/>
    </row>
    <row r="600" spans="1:11">
      <c r="A600" s="333"/>
      <c r="B600" s="333"/>
      <c r="C600" s="2028"/>
      <c r="D600" s="2028"/>
      <c r="E600" s="1059" t="s">
        <v>517</v>
      </c>
      <c r="F600" s="333"/>
      <c r="G600" s="333"/>
      <c r="H600" s="333"/>
      <c r="I600" s="480"/>
      <c r="J600" s="348"/>
      <c r="K600" s="348"/>
    </row>
    <row r="601" spans="1:11">
      <c r="A601" s="333"/>
      <c r="B601" s="333"/>
      <c r="C601" s="2028"/>
      <c r="D601" s="2028"/>
      <c r="E601" s="1059" t="s">
        <v>517</v>
      </c>
      <c r="F601" s="333"/>
      <c r="G601" s="333"/>
      <c r="H601" s="333"/>
      <c r="I601" s="480"/>
      <c r="J601" s="348"/>
      <c r="K601" s="348"/>
    </row>
    <row r="602" spans="1:11">
      <c r="A602" s="333"/>
      <c r="B602" s="333"/>
      <c r="C602" s="2028"/>
      <c r="D602" s="2028"/>
      <c r="E602" s="1059" t="s">
        <v>517</v>
      </c>
      <c r="F602" s="333"/>
      <c r="G602" s="333"/>
      <c r="H602" s="333"/>
      <c r="I602" s="480"/>
      <c r="J602" s="348"/>
      <c r="K602" s="348"/>
    </row>
    <row r="603" spans="1:11">
      <c r="A603" s="333"/>
      <c r="B603" s="333"/>
      <c r="C603" s="506"/>
      <c r="D603" s="1056"/>
      <c r="E603" s="333"/>
      <c r="F603" s="333"/>
      <c r="G603" s="333"/>
      <c r="H603" s="333"/>
      <c r="I603" s="480"/>
      <c r="J603" s="348"/>
      <c r="K603" s="348"/>
    </row>
    <row r="604" spans="1:11">
      <c r="A604" s="333"/>
      <c r="B604" s="333"/>
      <c r="C604" s="384" t="s">
        <v>1553</v>
      </c>
      <c r="D604" s="354"/>
      <c r="E604" s="348"/>
      <c r="F604" s="348"/>
      <c r="G604" s="348"/>
      <c r="H604" s="348"/>
      <c r="I604" s="480"/>
      <c r="J604" s="348"/>
      <c r="K604" s="348"/>
    </row>
    <row r="605" spans="1:11" ht="13.8" thickBot="1">
      <c r="A605" s="333"/>
      <c r="B605" s="333"/>
      <c r="C605" s="353"/>
      <c r="D605" s="354"/>
      <c r="E605" s="348"/>
      <c r="F605" s="348"/>
      <c r="G605" s="348"/>
      <c r="H605" s="348"/>
      <c r="I605" s="480"/>
      <c r="J605" s="348"/>
      <c r="K605" s="348"/>
    </row>
    <row r="606" spans="1:11" ht="13.2" customHeight="1">
      <c r="A606" s="333"/>
      <c r="B606" s="333"/>
      <c r="C606" s="2035" t="s">
        <v>1554</v>
      </c>
      <c r="D606" s="2035"/>
      <c r="E606" s="1060" t="str">
        <f>+E252</f>
        <v>Elias Dlamini</v>
      </c>
      <c r="F606" s="2029" t="s">
        <v>1555</v>
      </c>
      <c r="G606" s="2030"/>
      <c r="H606" s="348"/>
      <c r="I606" s="480"/>
      <c r="J606" s="348"/>
      <c r="K606" s="348"/>
    </row>
    <row r="607" spans="1:11">
      <c r="A607" s="333"/>
      <c r="B607" s="333"/>
      <c r="C607" s="2035" t="s">
        <v>1556</v>
      </c>
      <c r="D607" s="2035"/>
      <c r="E607" s="1061">
        <f>+F15</f>
        <v>0</v>
      </c>
      <c r="F607" s="2031"/>
      <c r="G607" s="2032"/>
      <c r="H607" s="348"/>
      <c r="I607" s="480"/>
      <c r="J607" s="348"/>
      <c r="K607" s="348"/>
    </row>
    <row r="608" spans="1:11" ht="13.8" thickBot="1">
      <c r="A608" s="333"/>
      <c r="B608" s="333"/>
      <c r="C608" s="2035" t="s">
        <v>1557</v>
      </c>
      <c r="D608" s="2035"/>
      <c r="E608" s="1061" t="str">
        <f>+H15</f>
        <v>???</v>
      </c>
      <c r="F608" s="2033"/>
      <c r="G608" s="2034"/>
      <c r="H608" s="348"/>
      <c r="I608" s="480"/>
      <c r="J608" s="348"/>
      <c r="K608" s="348"/>
    </row>
    <row r="609" spans="1:11" ht="15.75" customHeight="1">
      <c r="A609" s="333"/>
      <c r="B609" s="333"/>
      <c r="C609" s="1062" t="s">
        <v>1402</v>
      </c>
      <c r="D609" s="1994" t="s">
        <v>1403</v>
      </c>
      <c r="E609" s="1995"/>
      <c r="F609" s="1995"/>
      <c r="G609" s="1995"/>
      <c r="H609" s="1995"/>
      <c r="I609" s="480"/>
      <c r="J609" s="348"/>
      <c r="K609" s="348"/>
    </row>
    <row r="610" spans="1:11" ht="31.5" customHeight="1">
      <c r="A610" s="333"/>
      <c r="B610" s="333"/>
      <c r="C610" s="1064" t="s">
        <v>1404</v>
      </c>
      <c r="D610" s="1993" t="s">
        <v>1558</v>
      </c>
      <c r="E610" s="1993"/>
      <c r="F610" s="1993"/>
      <c r="G610" s="1993"/>
      <c r="H610" s="1993"/>
      <c r="I610" s="480"/>
      <c r="J610" s="348"/>
      <c r="K610" s="348"/>
    </row>
    <row r="611" spans="1:11" ht="41.25" customHeight="1">
      <c r="A611" s="333"/>
      <c r="B611" s="333"/>
      <c r="C611" s="1064" t="s">
        <v>1405</v>
      </c>
      <c r="D611" s="1993" t="s">
        <v>1559</v>
      </c>
      <c r="E611" s="1993"/>
      <c r="F611" s="1993"/>
      <c r="G611" s="1993"/>
      <c r="H611" s="1993"/>
      <c r="I611" s="480"/>
      <c r="J611" s="348"/>
      <c r="K611" s="348"/>
    </row>
    <row r="612" spans="1:11" ht="26.4" customHeight="1">
      <c r="A612" s="333"/>
      <c r="B612" s="333"/>
      <c r="C612" s="1064" t="s">
        <v>1406</v>
      </c>
      <c r="D612" s="1993" t="s">
        <v>1560</v>
      </c>
      <c r="E612" s="1993"/>
      <c r="F612" s="1993"/>
      <c r="G612" s="1993"/>
      <c r="H612" s="1993"/>
      <c r="I612" s="480"/>
      <c r="J612" s="348"/>
      <c r="K612" s="348"/>
    </row>
    <row r="613" spans="1:11" ht="29.25" customHeight="1">
      <c r="A613" s="333"/>
      <c r="B613" s="333"/>
      <c r="C613" s="1064" t="s">
        <v>1407</v>
      </c>
      <c r="D613" s="1993" t="s">
        <v>1561</v>
      </c>
      <c r="E613" s="1993"/>
      <c r="F613" s="1993"/>
      <c r="G613" s="1993"/>
      <c r="H613" s="1993"/>
      <c r="I613" s="480"/>
      <c r="J613" s="348"/>
      <c r="K613" s="348"/>
    </row>
    <row r="614" spans="1:11" ht="39.75" customHeight="1">
      <c r="A614" s="333"/>
      <c r="B614" s="333"/>
      <c r="C614" s="1064" t="s">
        <v>1408</v>
      </c>
      <c r="D614" s="1993" t="s">
        <v>1562</v>
      </c>
      <c r="E614" s="1993"/>
      <c r="F614" s="1993"/>
      <c r="G614" s="1993"/>
      <c r="H614" s="1993"/>
      <c r="I614" s="480"/>
      <c r="J614" s="348"/>
      <c r="K614" s="348"/>
    </row>
    <row r="615" spans="1:11" ht="35.25" customHeight="1">
      <c r="A615" s="333"/>
      <c r="B615" s="333"/>
      <c r="C615" s="1064" t="s">
        <v>1409</v>
      </c>
      <c r="D615" s="1993" t="s">
        <v>1563</v>
      </c>
      <c r="E615" s="1993"/>
      <c r="F615" s="1993"/>
      <c r="G615" s="1993"/>
      <c r="H615" s="1993"/>
      <c r="I615" s="480"/>
      <c r="J615" s="348"/>
      <c r="K615" s="348"/>
    </row>
    <row r="616" spans="1:11">
      <c r="A616" s="333"/>
      <c r="B616" s="333"/>
      <c r="C616" s="1996" t="s">
        <v>1410</v>
      </c>
      <c r="D616" s="1993" t="s">
        <v>2567</v>
      </c>
      <c r="E616" s="1993"/>
      <c r="F616" s="1993"/>
      <c r="G616" s="1993"/>
      <c r="H616" s="1993"/>
      <c r="I616" s="480"/>
      <c r="J616" s="348"/>
      <c r="K616" s="348"/>
    </row>
    <row r="617" spans="1:11">
      <c r="A617" s="333"/>
      <c r="B617" s="333"/>
      <c r="C617" s="1997"/>
      <c r="D617" s="1993" t="s">
        <v>1565</v>
      </c>
      <c r="E617" s="1993"/>
      <c r="F617" s="1993"/>
      <c r="G617" s="1993"/>
      <c r="H617" s="1993"/>
      <c r="I617" s="480"/>
      <c r="J617" s="348"/>
      <c r="K617" s="348"/>
    </row>
    <row r="618" spans="1:11" ht="29.25" customHeight="1">
      <c r="A618" s="333"/>
      <c r="B618" s="333"/>
      <c r="C618" s="1997"/>
      <c r="D618" s="1993" t="s">
        <v>1566</v>
      </c>
      <c r="E618" s="1993"/>
      <c r="F618" s="1993"/>
      <c r="G618" s="1993"/>
      <c r="H618" s="1993"/>
      <c r="I618" s="480"/>
      <c r="J618" s="348"/>
      <c r="K618" s="348"/>
    </row>
    <row r="619" spans="1:11">
      <c r="A619" s="333"/>
      <c r="B619" s="333"/>
      <c r="C619" s="1997"/>
      <c r="D619" s="1993" t="s">
        <v>1567</v>
      </c>
      <c r="E619" s="1993"/>
      <c r="F619" s="1993"/>
      <c r="G619" s="1993"/>
      <c r="H619" s="1993"/>
      <c r="I619" s="480"/>
      <c r="J619" s="348"/>
      <c r="K619" s="348"/>
    </row>
    <row r="620" spans="1:11">
      <c r="A620" s="333"/>
      <c r="B620" s="333"/>
      <c r="C620" s="1998"/>
      <c r="D620" s="1993" t="s">
        <v>1568</v>
      </c>
      <c r="E620" s="1993"/>
      <c r="F620" s="1993"/>
      <c r="G620" s="1993"/>
      <c r="H620" s="1993"/>
      <c r="I620" s="480"/>
      <c r="J620" s="348"/>
      <c r="K620" s="348"/>
    </row>
    <row r="621" spans="1:11">
      <c r="A621" s="333"/>
      <c r="B621" s="333"/>
      <c r="C621" s="1996" t="s">
        <v>1411</v>
      </c>
      <c r="D621" s="1993" t="s">
        <v>2571</v>
      </c>
      <c r="E621" s="1993"/>
      <c r="F621" s="1993"/>
      <c r="G621" s="1993"/>
      <c r="H621" s="1993"/>
      <c r="I621" s="480"/>
      <c r="J621" s="348"/>
      <c r="K621" s="348"/>
    </row>
    <row r="622" spans="1:11" ht="29.25" customHeight="1">
      <c r="A622" s="333"/>
      <c r="B622" s="333"/>
      <c r="C622" s="1998"/>
      <c r="D622" s="1993" t="s">
        <v>2568</v>
      </c>
      <c r="E622" s="1993"/>
      <c r="F622" s="1993"/>
      <c r="G622" s="1993"/>
      <c r="H622" s="1993"/>
      <c r="I622" s="480"/>
      <c r="J622" s="348"/>
      <c r="K622" s="348"/>
    </row>
    <row r="623" spans="1:11" ht="20.25" customHeight="1">
      <c r="A623" s="333"/>
      <c r="B623" s="333"/>
      <c r="C623" s="1064" t="s">
        <v>1412</v>
      </c>
      <c r="D623" s="1993" t="s">
        <v>1571</v>
      </c>
      <c r="E623" s="1993"/>
      <c r="F623" s="1993"/>
      <c r="G623" s="1993"/>
      <c r="H623" s="1993"/>
      <c r="I623" s="480"/>
      <c r="J623" s="348"/>
      <c r="K623" s="348"/>
    </row>
    <row r="624" spans="1:11" ht="19.5" customHeight="1">
      <c r="A624" s="333"/>
      <c r="B624" s="333"/>
      <c r="C624" s="1064" t="s">
        <v>1413</v>
      </c>
      <c r="D624" s="1993" t="s">
        <v>1572</v>
      </c>
      <c r="E624" s="1993"/>
      <c r="F624" s="1993"/>
      <c r="G624" s="1993"/>
      <c r="H624" s="1993"/>
      <c r="I624" s="480"/>
      <c r="J624" s="348"/>
      <c r="K624" s="348"/>
    </row>
    <row r="625" spans="1:11" ht="18.75" customHeight="1">
      <c r="A625" s="333"/>
      <c r="B625" s="333"/>
      <c r="C625" s="1996" t="s">
        <v>1414</v>
      </c>
      <c r="D625" s="1993" t="s">
        <v>1573</v>
      </c>
      <c r="E625" s="1993"/>
      <c r="F625" s="1993"/>
      <c r="G625" s="1993"/>
      <c r="H625" s="1993"/>
      <c r="I625" s="480"/>
      <c r="J625" s="348"/>
      <c r="K625" s="348"/>
    </row>
    <row r="626" spans="1:11" ht="40.5" customHeight="1">
      <c r="A626" s="333"/>
      <c r="B626" s="333"/>
      <c r="C626" s="1997"/>
      <c r="D626" s="1993" t="s">
        <v>1574</v>
      </c>
      <c r="E626" s="1993"/>
      <c r="F626" s="1993"/>
      <c r="G626" s="1993"/>
      <c r="H626" s="1993"/>
      <c r="I626" s="480"/>
      <c r="J626" s="348"/>
      <c r="K626" s="348"/>
    </row>
    <row r="627" spans="1:11" ht="29.25" customHeight="1">
      <c r="A627" s="333"/>
      <c r="B627" s="333"/>
      <c r="C627" s="1997"/>
      <c r="D627" s="1993" t="s">
        <v>1575</v>
      </c>
      <c r="E627" s="1993"/>
      <c r="F627" s="1993"/>
      <c r="G627" s="1993"/>
      <c r="H627" s="1993"/>
      <c r="I627" s="480"/>
      <c r="J627" s="348"/>
      <c r="K627" s="348"/>
    </row>
    <row r="628" spans="1:11" ht="29.25" customHeight="1">
      <c r="A628" s="333"/>
      <c r="B628" s="333"/>
      <c r="C628" s="1997"/>
      <c r="D628" s="1993" t="s">
        <v>1576</v>
      </c>
      <c r="E628" s="1993"/>
      <c r="F628" s="1993"/>
      <c r="G628" s="1993"/>
      <c r="H628" s="1993"/>
      <c r="I628" s="480"/>
      <c r="J628" s="348"/>
      <c r="K628" s="348"/>
    </row>
    <row r="629" spans="1:11" ht="29.25" customHeight="1">
      <c r="A629" s="333"/>
      <c r="B629" s="333"/>
      <c r="C629" s="1997"/>
      <c r="D629" s="1993" t="s">
        <v>1577</v>
      </c>
      <c r="E629" s="1993"/>
      <c r="F629" s="1993"/>
      <c r="G629" s="1993"/>
      <c r="H629" s="1993"/>
      <c r="I629" s="480"/>
      <c r="J629" s="348"/>
      <c r="K629" s="348"/>
    </row>
    <row r="630" spans="1:11">
      <c r="A630" s="333"/>
      <c r="B630" s="333"/>
      <c r="C630" s="1998"/>
      <c r="D630" s="1993" t="s">
        <v>2572</v>
      </c>
      <c r="E630" s="1993"/>
      <c r="F630" s="1993"/>
      <c r="G630" s="1993"/>
      <c r="H630" s="1993"/>
      <c r="I630" s="480"/>
      <c r="J630" s="348"/>
      <c r="K630" s="348"/>
    </row>
    <row r="631" spans="1:11" ht="18" customHeight="1">
      <c r="A631" s="333"/>
      <c r="B631" s="333"/>
      <c r="C631" s="1996" t="s">
        <v>1415</v>
      </c>
      <c r="D631" s="1993" t="s">
        <v>1579</v>
      </c>
      <c r="E631" s="1993"/>
      <c r="F631" s="1993"/>
      <c r="G631" s="1993"/>
      <c r="H631" s="1993"/>
      <c r="I631" s="480"/>
      <c r="J631" s="348"/>
      <c r="K631" s="348"/>
    </row>
    <row r="632" spans="1:11">
      <c r="A632" s="333"/>
      <c r="B632" s="333"/>
      <c r="C632" s="1997"/>
      <c r="D632" s="1993" t="s">
        <v>2573</v>
      </c>
      <c r="E632" s="1993"/>
      <c r="F632" s="1993"/>
      <c r="G632" s="1993"/>
      <c r="H632" s="1993"/>
      <c r="I632" s="480"/>
      <c r="J632" s="348"/>
      <c r="K632" s="348"/>
    </row>
    <row r="633" spans="1:11" ht="29.25" customHeight="1">
      <c r="A633" s="333"/>
      <c r="B633" s="333"/>
      <c r="C633" s="1998"/>
      <c r="D633" s="1993" t="s">
        <v>2574</v>
      </c>
      <c r="E633" s="1993"/>
      <c r="F633" s="1993"/>
      <c r="G633" s="1993"/>
      <c r="H633" s="1993"/>
      <c r="I633" s="480"/>
      <c r="J633" s="348"/>
      <c r="K633" s="348"/>
    </row>
    <row r="634" spans="1:11">
      <c r="A634" s="333"/>
      <c r="B634" s="333"/>
      <c r="C634" s="1996" t="s">
        <v>1416</v>
      </c>
      <c r="D634" s="1993" t="s">
        <v>1582</v>
      </c>
      <c r="E634" s="1993"/>
      <c r="F634" s="1993"/>
      <c r="G634" s="1993"/>
      <c r="H634" s="1993"/>
      <c r="I634" s="480"/>
      <c r="J634" s="348"/>
      <c r="K634" s="348"/>
    </row>
    <row r="635" spans="1:11">
      <c r="A635" s="333"/>
      <c r="B635" s="333"/>
      <c r="C635" s="1997"/>
      <c r="D635" s="1993" t="s">
        <v>1583</v>
      </c>
      <c r="E635" s="1993"/>
      <c r="F635" s="1993"/>
      <c r="G635" s="1993"/>
      <c r="H635" s="1993"/>
      <c r="I635" s="480"/>
      <c r="J635" s="348"/>
      <c r="K635" s="348"/>
    </row>
    <row r="636" spans="1:11">
      <c r="A636" s="333"/>
      <c r="B636" s="333"/>
      <c r="C636" s="1997"/>
      <c r="D636" s="1993" t="s">
        <v>2575</v>
      </c>
      <c r="E636" s="1993"/>
      <c r="F636" s="1993"/>
      <c r="G636" s="1993"/>
      <c r="H636" s="1993"/>
      <c r="I636" s="480"/>
      <c r="J636" s="348"/>
      <c r="K636" s="348"/>
    </row>
    <row r="637" spans="1:11">
      <c r="A637" s="333"/>
      <c r="B637" s="333"/>
      <c r="C637" s="1997"/>
      <c r="D637" s="1993" t="s">
        <v>2576</v>
      </c>
      <c r="E637" s="1993"/>
      <c r="F637" s="1993"/>
      <c r="G637" s="1993"/>
      <c r="H637" s="1993"/>
      <c r="I637" s="480"/>
      <c r="J637" s="348"/>
      <c r="K637" s="348"/>
    </row>
    <row r="638" spans="1:11" ht="29.25" customHeight="1">
      <c r="A638" s="333"/>
      <c r="B638" s="333"/>
      <c r="C638" s="1997"/>
      <c r="D638" s="1993" t="s">
        <v>2577</v>
      </c>
      <c r="E638" s="1993"/>
      <c r="F638" s="1993"/>
      <c r="G638" s="1993"/>
      <c r="H638" s="1993"/>
      <c r="I638" s="480"/>
      <c r="J638" s="348"/>
      <c r="K638" s="348"/>
    </row>
    <row r="639" spans="1:11">
      <c r="A639" s="333"/>
      <c r="B639" s="333"/>
      <c r="C639" s="1998"/>
      <c r="D639" s="1993" t="s">
        <v>2578</v>
      </c>
      <c r="E639" s="1993"/>
      <c r="F639" s="1993"/>
      <c r="G639" s="1993"/>
      <c r="H639" s="1993"/>
      <c r="I639" s="480"/>
      <c r="J639" s="348"/>
      <c r="K639" s="348"/>
    </row>
    <row r="640" spans="1:11" ht="41.25" customHeight="1">
      <c r="A640" s="333"/>
      <c r="B640" s="333"/>
      <c r="C640" s="1064" t="s">
        <v>1417</v>
      </c>
      <c r="D640" s="1993" t="s">
        <v>1588</v>
      </c>
      <c r="E640" s="1993"/>
      <c r="F640" s="1993"/>
      <c r="G640" s="1993"/>
      <c r="H640" s="1993"/>
      <c r="I640" s="480"/>
      <c r="J640" s="348"/>
      <c r="K640" s="348"/>
    </row>
    <row r="641" spans="1:11" ht="54" customHeight="1">
      <c r="A641" s="333"/>
      <c r="B641" s="333"/>
      <c r="C641" s="1064" t="s">
        <v>1418</v>
      </c>
      <c r="D641" s="1993" t="s">
        <v>1589</v>
      </c>
      <c r="E641" s="1993"/>
      <c r="F641" s="1993"/>
      <c r="G641" s="1993"/>
      <c r="H641" s="1993"/>
      <c r="I641" s="480"/>
      <c r="J641" s="348"/>
      <c r="K641" s="348"/>
    </row>
    <row r="642" spans="1:11" ht="52.5" customHeight="1">
      <c r="A642" s="333"/>
      <c r="B642" s="333"/>
      <c r="C642" s="1064" t="s">
        <v>1419</v>
      </c>
      <c r="D642" s="1993" t="s">
        <v>1590</v>
      </c>
      <c r="E642" s="1993"/>
      <c r="F642" s="1993"/>
      <c r="G642" s="1993"/>
      <c r="H642" s="1993"/>
      <c r="I642" s="480"/>
      <c r="J642" s="348"/>
      <c r="K642" s="348"/>
    </row>
    <row r="643" spans="1:11" ht="29.25" customHeight="1">
      <c r="A643" s="333"/>
      <c r="B643" s="333"/>
      <c r="C643" s="1064" t="s">
        <v>1420</v>
      </c>
      <c r="D643" s="1993" t="s">
        <v>1591</v>
      </c>
      <c r="E643" s="1993"/>
      <c r="F643" s="1993"/>
      <c r="G643" s="1993"/>
      <c r="H643" s="1993"/>
      <c r="I643" s="480"/>
      <c r="J643" s="348"/>
      <c r="K643" s="348"/>
    </row>
    <row r="644" spans="1:11" ht="29.25" customHeight="1">
      <c r="A644" s="333"/>
      <c r="B644" s="333"/>
      <c r="C644" s="1996" t="s">
        <v>1421</v>
      </c>
      <c r="D644" s="1993" t="s">
        <v>1592</v>
      </c>
      <c r="E644" s="1993"/>
      <c r="F644" s="1993"/>
      <c r="G644" s="1993"/>
      <c r="H644" s="1993"/>
      <c r="I644" s="480"/>
      <c r="J644" s="348"/>
      <c r="K644" s="348"/>
    </row>
    <row r="645" spans="1:11" ht="29.25" customHeight="1">
      <c r="A645" s="333"/>
      <c r="B645" s="333"/>
      <c r="C645" s="1997"/>
      <c r="D645" s="1993" t="s">
        <v>2579</v>
      </c>
      <c r="E645" s="1993"/>
      <c r="F645" s="1993"/>
      <c r="G645" s="1993"/>
      <c r="H645" s="1993"/>
      <c r="I645" s="480"/>
      <c r="J645" s="348"/>
      <c r="K645" s="348"/>
    </row>
    <row r="646" spans="1:11" ht="29.25" customHeight="1">
      <c r="A646" s="333"/>
      <c r="B646" s="333"/>
      <c r="C646" s="1997"/>
      <c r="D646" s="1993" t="s">
        <v>1594</v>
      </c>
      <c r="E646" s="1993"/>
      <c r="F646" s="1993"/>
      <c r="G646" s="1993"/>
      <c r="H646" s="1993"/>
      <c r="I646" s="480"/>
      <c r="J646" s="348"/>
      <c r="K646" s="348"/>
    </row>
    <row r="647" spans="1:11" ht="29.25" customHeight="1">
      <c r="A647" s="333"/>
      <c r="B647" s="333"/>
      <c r="C647" s="1997"/>
      <c r="D647" s="1993" t="s">
        <v>2580</v>
      </c>
      <c r="E647" s="1993"/>
      <c r="F647" s="1993"/>
      <c r="G647" s="1993"/>
      <c r="H647" s="1993"/>
      <c r="I647" s="480"/>
      <c r="J647" s="348"/>
      <c r="K647" s="348"/>
    </row>
    <row r="648" spans="1:11" ht="29.25" customHeight="1">
      <c r="A648" s="333"/>
      <c r="B648" s="333"/>
      <c r="C648" s="1998"/>
      <c r="D648" s="1993" t="s">
        <v>2581</v>
      </c>
      <c r="E648" s="1993"/>
      <c r="F648" s="1993"/>
      <c r="G648" s="1993"/>
      <c r="H648" s="1993"/>
      <c r="I648" s="480"/>
      <c r="J648" s="348"/>
      <c r="K648" s="348"/>
    </row>
    <row r="649" spans="1:11" ht="29.25" customHeight="1">
      <c r="A649" s="333"/>
      <c r="B649" s="333"/>
      <c r="C649" s="1064" t="s">
        <v>1422</v>
      </c>
      <c r="D649" s="1993" t="s">
        <v>2582</v>
      </c>
      <c r="E649" s="1993"/>
      <c r="F649" s="1993"/>
      <c r="G649" s="1993"/>
      <c r="H649" s="1993"/>
      <c r="I649" s="480"/>
      <c r="J649" s="348"/>
      <c r="K649" s="348"/>
    </row>
    <row r="650" spans="1:11" ht="29.25" customHeight="1">
      <c r="A650" s="333"/>
      <c r="B650" s="333"/>
      <c r="C650" s="1996" t="s">
        <v>1423</v>
      </c>
      <c r="D650" s="1993" t="s">
        <v>1598</v>
      </c>
      <c r="E650" s="1993"/>
      <c r="F650" s="1993"/>
      <c r="G650" s="1993"/>
      <c r="H650" s="1993"/>
      <c r="I650" s="480"/>
      <c r="J650" s="348"/>
      <c r="K650" s="348"/>
    </row>
    <row r="651" spans="1:11" ht="29.25" customHeight="1">
      <c r="A651" s="333"/>
      <c r="B651" s="333"/>
      <c r="C651" s="1998"/>
      <c r="D651" s="1993" t="s">
        <v>2583</v>
      </c>
      <c r="E651" s="1993"/>
      <c r="F651" s="1993"/>
      <c r="G651" s="1993"/>
      <c r="H651" s="1993"/>
      <c r="I651" s="480"/>
      <c r="J651" s="348"/>
      <c r="K651" s="348"/>
    </row>
    <row r="652" spans="1:11" ht="29.25" customHeight="1">
      <c r="A652" s="333"/>
      <c r="B652" s="333"/>
      <c r="C652" s="1996" t="s">
        <v>1424</v>
      </c>
      <c r="D652" s="1993" t="s">
        <v>1600</v>
      </c>
      <c r="E652" s="1993"/>
      <c r="F652" s="1993"/>
      <c r="G652" s="1993"/>
      <c r="H652" s="1993"/>
      <c r="I652" s="480"/>
      <c r="J652" s="348"/>
      <c r="K652" s="348"/>
    </row>
    <row r="653" spans="1:11" ht="29.25" customHeight="1">
      <c r="A653" s="333"/>
      <c r="B653" s="333"/>
      <c r="C653" s="1997"/>
      <c r="D653" s="1993" t="s">
        <v>2584</v>
      </c>
      <c r="E653" s="1993"/>
      <c r="F653" s="1993"/>
      <c r="G653" s="1993"/>
      <c r="H653" s="1993"/>
      <c r="I653" s="480"/>
      <c r="J653" s="348"/>
      <c r="K653" s="348"/>
    </row>
    <row r="654" spans="1:11" ht="29.25" customHeight="1">
      <c r="A654" s="333"/>
      <c r="B654" s="333"/>
      <c r="C654" s="1997"/>
      <c r="D654" s="1993" t="s">
        <v>2585</v>
      </c>
      <c r="E654" s="1993"/>
      <c r="F654" s="1993"/>
      <c r="G654" s="1993"/>
      <c r="H654" s="1993"/>
      <c r="I654" s="480"/>
      <c r="J654" s="348"/>
      <c r="K654" s="348"/>
    </row>
    <row r="655" spans="1:11" ht="29.25" customHeight="1">
      <c r="A655" s="333"/>
      <c r="B655" s="333"/>
      <c r="C655" s="1997"/>
      <c r="D655" s="1993" t="s">
        <v>2586</v>
      </c>
      <c r="E655" s="1993"/>
      <c r="F655" s="1993"/>
      <c r="G655" s="1993"/>
      <c r="H655" s="1993"/>
      <c r="I655" s="480"/>
      <c r="J655" s="348"/>
      <c r="K655" s="348"/>
    </row>
    <row r="656" spans="1:11" ht="29.25" customHeight="1">
      <c r="A656" s="333"/>
      <c r="B656" s="333"/>
      <c r="C656" s="1997"/>
      <c r="D656" s="1993" t="s">
        <v>2587</v>
      </c>
      <c r="E656" s="1993"/>
      <c r="F656" s="1993"/>
      <c r="G656" s="1993"/>
      <c r="H656" s="1993"/>
      <c r="I656" s="480"/>
      <c r="J656" s="348"/>
      <c r="K656" s="348"/>
    </row>
    <row r="657" spans="1:11" ht="29.25" customHeight="1">
      <c r="A657" s="333"/>
      <c r="B657" s="333"/>
      <c r="C657" s="1997"/>
      <c r="D657" s="1993" t="s">
        <v>2588</v>
      </c>
      <c r="E657" s="1993"/>
      <c r="F657" s="1993"/>
      <c r="G657" s="1993"/>
      <c r="H657" s="1993"/>
      <c r="I657" s="480"/>
      <c r="J657" s="348"/>
      <c r="K657" s="348"/>
    </row>
    <row r="658" spans="1:11" ht="29.25" customHeight="1">
      <c r="A658" s="333"/>
      <c r="B658" s="333"/>
      <c r="C658" s="1998"/>
      <c r="D658" s="1993" t="s">
        <v>1606</v>
      </c>
      <c r="E658" s="1993"/>
      <c r="F658" s="1993"/>
      <c r="G658" s="1993"/>
      <c r="H658" s="1993"/>
      <c r="I658" s="480"/>
      <c r="J658" s="348"/>
      <c r="K658" s="348"/>
    </row>
    <row r="659" spans="1:11" ht="39.75" customHeight="1">
      <c r="A659" s="333"/>
      <c r="B659" s="333"/>
      <c r="C659" s="1996" t="s">
        <v>1425</v>
      </c>
      <c r="D659" s="1993" t="s">
        <v>1607</v>
      </c>
      <c r="E659" s="1993"/>
      <c r="F659" s="1993"/>
      <c r="G659" s="1993"/>
      <c r="H659" s="1993"/>
      <c r="I659" s="480"/>
      <c r="J659" s="348"/>
      <c r="K659" s="348"/>
    </row>
    <row r="660" spans="1:11" ht="29.25" customHeight="1">
      <c r="A660" s="333"/>
      <c r="B660" s="333"/>
      <c r="C660" s="1997"/>
      <c r="D660" s="1993" t="s">
        <v>1608</v>
      </c>
      <c r="E660" s="1993"/>
      <c r="F660" s="1993"/>
      <c r="G660" s="1993"/>
      <c r="H660" s="1993"/>
      <c r="I660" s="480"/>
      <c r="J660" s="348"/>
      <c r="K660" s="348"/>
    </row>
    <row r="661" spans="1:11" ht="41.25" customHeight="1">
      <c r="A661" s="333"/>
      <c r="B661" s="333"/>
      <c r="C661" s="1997"/>
      <c r="D661" s="1993" t="s">
        <v>2589</v>
      </c>
      <c r="E661" s="1993"/>
      <c r="F661" s="1993"/>
      <c r="G661" s="1993"/>
      <c r="H661" s="1993"/>
      <c r="I661" s="480"/>
      <c r="J661" s="348"/>
      <c r="K661" s="348"/>
    </row>
    <row r="662" spans="1:11" ht="40.5" customHeight="1">
      <c r="A662" s="333"/>
      <c r="B662" s="333"/>
      <c r="C662" s="1997"/>
      <c r="D662" s="1993" t="s">
        <v>1610</v>
      </c>
      <c r="E662" s="1993"/>
      <c r="F662" s="1993"/>
      <c r="G662" s="1993"/>
      <c r="H662" s="1993"/>
      <c r="I662" s="480"/>
      <c r="J662" s="348"/>
      <c r="K662" s="348"/>
    </row>
    <row r="663" spans="1:11" ht="60" customHeight="1">
      <c r="A663" s="333"/>
      <c r="B663" s="333"/>
      <c r="C663" s="1997"/>
      <c r="D663" s="1993" t="s">
        <v>1611</v>
      </c>
      <c r="E663" s="1993"/>
      <c r="F663" s="1993"/>
      <c r="G663" s="1993"/>
      <c r="H663" s="1993"/>
      <c r="I663" s="480"/>
      <c r="J663" s="348"/>
      <c r="K663" s="348"/>
    </row>
    <row r="664" spans="1:11" ht="45" customHeight="1">
      <c r="A664" s="333"/>
      <c r="B664" s="333"/>
      <c r="C664" s="1998"/>
      <c r="D664" s="1993" t="s">
        <v>1612</v>
      </c>
      <c r="E664" s="1993"/>
      <c r="F664" s="1993"/>
      <c r="G664" s="1993"/>
      <c r="H664" s="1993"/>
      <c r="I664" s="480"/>
      <c r="J664" s="348"/>
      <c r="K664" s="348"/>
    </row>
    <row r="665" spans="1:11" ht="29.25" customHeight="1">
      <c r="A665" s="333"/>
      <c r="B665" s="333"/>
      <c r="C665" s="1996" t="s">
        <v>1426</v>
      </c>
      <c r="D665" s="1993" t="s">
        <v>1613</v>
      </c>
      <c r="E665" s="1993"/>
      <c r="F665" s="1993"/>
      <c r="G665" s="1993"/>
      <c r="H665" s="1993"/>
      <c r="I665" s="480"/>
      <c r="J665" s="348"/>
      <c r="K665" s="348"/>
    </row>
    <row r="666" spans="1:11" ht="41.25" customHeight="1">
      <c r="A666" s="333"/>
      <c r="B666" s="333"/>
      <c r="C666" s="1997"/>
      <c r="D666" s="1993" t="s">
        <v>1614</v>
      </c>
      <c r="E666" s="1993"/>
      <c r="F666" s="1993"/>
      <c r="G666" s="1993"/>
      <c r="H666" s="1993"/>
      <c r="I666" s="480"/>
      <c r="J666" s="348"/>
      <c r="K666" s="348"/>
    </row>
    <row r="667" spans="1:11" ht="29.25" customHeight="1">
      <c r="A667" s="333"/>
      <c r="B667" s="333"/>
      <c r="C667" s="1998"/>
      <c r="D667" s="1993" t="s">
        <v>1615</v>
      </c>
      <c r="E667" s="1993"/>
      <c r="F667" s="1993"/>
      <c r="G667" s="1993"/>
      <c r="H667" s="1993"/>
      <c r="I667" s="480"/>
      <c r="J667" s="348"/>
      <c r="K667" s="348"/>
    </row>
    <row r="668" spans="1:11" ht="69" customHeight="1">
      <c r="A668" s="333"/>
      <c r="B668" s="333"/>
      <c r="C668" s="1064" t="s">
        <v>1427</v>
      </c>
      <c r="D668" s="1993" t="s">
        <v>1616</v>
      </c>
      <c r="E668" s="1993"/>
      <c r="F668" s="1993"/>
      <c r="G668" s="1993"/>
      <c r="H668" s="1993"/>
      <c r="I668" s="480"/>
      <c r="J668" s="348"/>
      <c r="K668" s="348"/>
    </row>
    <row r="669" spans="1:11" ht="55.5" customHeight="1">
      <c r="A669" s="333"/>
      <c r="B669" s="333"/>
      <c r="C669" s="1064" t="s">
        <v>1428</v>
      </c>
      <c r="D669" s="1993" t="s">
        <v>1617</v>
      </c>
      <c r="E669" s="1993"/>
      <c r="F669" s="1993"/>
      <c r="G669" s="1993"/>
      <c r="H669" s="1993"/>
      <c r="I669" s="480"/>
      <c r="J669" s="348"/>
      <c r="K669" s="348"/>
    </row>
    <row r="670" spans="1:11" ht="29.25" customHeight="1">
      <c r="A670" s="333"/>
      <c r="B670" s="333"/>
      <c r="C670" s="1996" t="s">
        <v>1429</v>
      </c>
      <c r="D670" s="1993" t="s">
        <v>1618</v>
      </c>
      <c r="E670" s="1993"/>
      <c r="F670" s="1993"/>
      <c r="G670" s="1993"/>
      <c r="H670" s="1993"/>
      <c r="I670" s="480"/>
      <c r="J670" s="348"/>
      <c r="K670" s="348"/>
    </row>
    <row r="671" spans="1:11">
      <c r="A671" s="333"/>
      <c r="B671" s="333"/>
      <c r="C671" s="1997"/>
      <c r="D671" s="1993" t="s">
        <v>1619</v>
      </c>
      <c r="E671" s="1993"/>
      <c r="F671" s="1993"/>
      <c r="G671" s="1993"/>
      <c r="H671" s="1993"/>
      <c r="I671" s="480"/>
      <c r="J671" s="348"/>
      <c r="K671" s="348"/>
    </row>
    <row r="672" spans="1:11">
      <c r="A672" s="333"/>
      <c r="B672" s="333"/>
      <c r="C672" s="1997"/>
      <c r="D672" s="1993" t="s">
        <v>1620</v>
      </c>
      <c r="E672" s="1993"/>
      <c r="F672" s="1993"/>
      <c r="G672" s="1993"/>
      <c r="H672" s="1993"/>
      <c r="I672" s="480"/>
      <c r="J672" s="348"/>
      <c r="K672" s="348"/>
    </row>
    <row r="673" spans="1:11">
      <c r="A673" s="333"/>
      <c r="B673" s="333"/>
      <c r="C673" s="1997"/>
      <c r="D673" s="1993" t="s">
        <v>1621</v>
      </c>
      <c r="E673" s="1993"/>
      <c r="F673" s="1993"/>
      <c r="G673" s="1993"/>
      <c r="H673" s="1993"/>
      <c r="I673" s="480"/>
      <c r="J673" s="348"/>
      <c r="K673" s="348"/>
    </row>
    <row r="674" spans="1:11">
      <c r="A674" s="333"/>
      <c r="B674" s="333"/>
      <c r="C674" s="1998"/>
      <c r="D674" s="1993" t="s">
        <v>1622</v>
      </c>
      <c r="E674" s="1993"/>
      <c r="F674" s="1993"/>
      <c r="G674" s="1993"/>
      <c r="H674" s="1993"/>
      <c r="I674" s="480"/>
      <c r="J674" s="348"/>
      <c r="K674" s="348"/>
    </row>
    <row r="675" spans="1:11" ht="49.5" customHeight="1">
      <c r="A675" s="333"/>
      <c r="B675" s="333"/>
      <c r="C675" s="1064" t="s">
        <v>1430</v>
      </c>
      <c r="D675" s="1993" t="s">
        <v>1623</v>
      </c>
      <c r="E675" s="1993"/>
      <c r="F675" s="1993"/>
      <c r="G675" s="1993"/>
      <c r="H675" s="1993"/>
      <c r="I675" s="480"/>
      <c r="J675" s="348"/>
      <c r="K675" s="348"/>
    </row>
    <row r="676" spans="1:11" ht="51" customHeight="1">
      <c r="A676" s="333"/>
      <c r="B676" s="333"/>
      <c r="C676" s="1064" t="s">
        <v>1431</v>
      </c>
      <c r="D676" s="1993" t="s">
        <v>1624</v>
      </c>
      <c r="E676" s="1993"/>
      <c r="F676" s="1993"/>
      <c r="G676" s="1993"/>
      <c r="H676" s="1993"/>
      <c r="I676" s="480"/>
      <c r="J676" s="348"/>
      <c r="K676" s="348"/>
    </row>
    <row r="677" spans="1:11" ht="29.25" customHeight="1">
      <c r="A677" s="333"/>
      <c r="B677" s="333"/>
      <c r="C677" s="1996" t="s">
        <v>1432</v>
      </c>
      <c r="D677" s="1993" t="s">
        <v>1625</v>
      </c>
      <c r="E677" s="1993"/>
      <c r="F677" s="1993"/>
      <c r="G677" s="1993"/>
      <c r="H677" s="1993"/>
      <c r="I677" s="480"/>
      <c r="J677" s="348"/>
      <c r="K677" s="348"/>
    </row>
    <row r="678" spans="1:11" ht="29.25" customHeight="1">
      <c r="A678" s="333"/>
      <c r="B678" s="333"/>
      <c r="C678" s="1998"/>
      <c r="D678" s="1993" t="s">
        <v>1626</v>
      </c>
      <c r="E678" s="1993"/>
      <c r="F678" s="1993"/>
      <c r="G678" s="1993"/>
      <c r="H678" s="1993"/>
      <c r="I678" s="480"/>
      <c r="J678" s="348"/>
      <c r="K678" s="348"/>
    </row>
    <row r="679" spans="1:11" ht="74.25" customHeight="1">
      <c r="A679" s="333"/>
      <c r="B679" s="333"/>
      <c r="C679" s="1996" t="s">
        <v>1433</v>
      </c>
      <c r="D679" s="1993" t="s">
        <v>2826</v>
      </c>
      <c r="E679" s="1993"/>
      <c r="F679" s="1993"/>
      <c r="G679" s="1993"/>
      <c r="H679" s="1993"/>
      <c r="I679" s="480"/>
      <c r="J679" s="348"/>
      <c r="K679" s="348"/>
    </row>
    <row r="680" spans="1:11">
      <c r="A680" s="333"/>
      <c r="B680" s="333"/>
      <c r="C680" s="1997"/>
      <c r="D680" s="1993" t="s">
        <v>1628</v>
      </c>
      <c r="E680" s="1993"/>
      <c r="F680" s="1993"/>
      <c r="G680" s="1993"/>
      <c r="H680" s="1993"/>
      <c r="I680" s="480"/>
      <c r="J680" s="348"/>
      <c r="K680" s="348"/>
    </row>
    <row r="681" spans="1:11">
      <c r="A681" s="333"/>
      <c r="B681" s="333"/>
      <c r="C681" s="1997"/>
      <c r="D681" s="1993" t="s">
        <v>2590</v>
      </c>
      <c r="E681" s="1993"/>
      <c r="F681" s="1993"/>
      <c r="G681" s="1993"/>
      <c r="H681" s="1993"/>
      <c r="I681" s="480"/>
      <c r="J681" s="348"/>
      <c r="K681" s="348"/>
    </row>
    <row r="682" spans="1:11">
      <c r="A682" s="333"/>
      <c r="B682" s="333"/>
      <c r="C682" s="1997"/>
      <c r="D682" s="1993" t="s">
        <v>2594</v>
      </c>
      <c r="E682" s="1993"/>
      <c r="F682" s="1993"/>
      <c r="G682" s="1993"/>
      <c r="H682" s="1993"/>
      <c r="I682" s="480"/>
      <c r="J682" s="348"/>
      <c r="K682" s="348"/>
    </row>
    <row r="683" spans="1:11" ht="29.25" customHeight="1">
      <c r="A683" s="333"/>
      <c r="B683" s="333"/>
      <c r="C683" s="1998"/>
      <c r="D683" s="1993" t="s">
        <v>1631</v>
      </c>
      <c r="E683" s="1993"/>
      <c r="F683" s="1993"/>
      <c r="G683" s="1993"/>
      <c r="H683" s="1993"/>
      <c r="I683" s="480"/>
      <c r="J683" s="348"/>
      <c r="K683" s="348"/>
    </row>
    <row r="684" spans="1:11" ht="29.25" customHeight="1">
      <c r="A684" s="333"/>
      <c r="B684" s="333"/>
      <c r="C684" s="1996" t="s">
        <v>1434</v>
      </c>
      <c r="D684" s="1993" t="s">
        <v>1632</v>
      </c>
      <c r="E684" s="1993"/>
      <c r="F684" s="1993"/>
      <c r="G684" s="1993"/>
      <c r="H684" s="1993"/>
      <c r="I684" s="480"/>
      <c r="J684" s="348"/>
      <c r="K684" s="348"/>
    </row>
    <row r="685" spans="1:11">
      <c r="A685" s="333"/>
      <c r="B685" s="333"/>
      <c r="C685" s="1997"/>
      <c r="D685" s="1993" t="s">
        <v>2591</v>
      </c>
      <c r="E685" s="1993"/>
      <c r="F685" s="1993"/>
      <c r="G685" s="1993"/>
      <c r="H685" s="1993"/>
      <c r="I685" s="480"/>
      <c r="J685" s="348"/>
      <c r="K685" s="348"/>
    </row>
    <row r="686" spans="1:11">
      <c r="A686" s="333"/>
      <c r="B686" s="333"/>
      <c r="C686" s="1997"/>
      <c r="D686" s="1993" t="s">
        <v>1634</v>
      </c>
      <c r="E686" s="1993"/>
      <c r="F686" s="1993"/>
      <c r="G686" s="1993"/>
      <c r="H686" s="1993"/>
      <c r="I686" s="480"/>
      <c r="J686" s="348"/>
      <c r="K686" s="348"/>
    </row>
    <row r="687" spans="1:11">
      <c r="A687" s="333"/>
      <c r="B687" s="333"/>
      <c r="C687" s="1997"/>
      <c r="D687" s="1993" t="s">
        <v>2592</v>
      </c>
      <c r="E687" s="1993"/>
      <c r="F687" s="1993"/>
      <c r="G687" s="1993"/>
      <c r="H687" s="1993"/>
      <c r="I687" s="480"/>
      <c r="J687" s="348"/>
      <c r="K687" s="348"/>
    </row>
    <row r="688" spans="1:11">
      <c r="A688" s="333"/>
      <c r="B688" s="333"/>
      <c r="C688" s="1997"/>
      <c r="D688" s="1993" t="s">
        <v>2593</v>
      </c>
      <c r="E688" s="1993"/>
      <c r="F688" s="1993"/>
      <c r="G688" s="1993"/>
      <c r="H688" s="1993"/>
      <c r="I688" s="480"/>
      <c r="J688" s="348"/>
      <c r="K688" s="348"/>
    </row>
    <row r="689" spans="1:11" ht="29.25" customHeight="1">
      <c r="A689" s="333"/>
      <c r="B689" s="333"/>
      <c r="C689" s="1998"/>
      <c r="D689" s="1993" t="s">
        <v>1637</v>
      </c>
      <c r="E689" s="1993"/>
      <c r="F689" s="1993"/>
      <c r="G689" s="1993"/>
      <c r="H689" s="1993"/>
      <c r="I689" s="480"/>
      <c r="J689" s="348"/>
      <c r="K689" s="348"/>
    </row>
    <row r="690" spans="1:11" ht="29.25" customHeight="1">
      <c r="A690" s="333"/>
      <c r="B690" s="333"/>
      <c r="C690" s="1996" t="s">
        <v>1435</v>
      </c>
      <c r="D690" s="1993" t="s">
        <v>1638</v>
      </c>
      <c r="E690" s="1993"/>
      <c r="F690" s="1993"/>
      <c r="G690" s="1993"/>
      <c r="H690" s="1993"/>
      <c r="I690" s="480"/>
      <c r="J690" s="348"/>
      <c r="K690" s="348"/>
    </row>
    <row r="691" spans="1:11" ht="29.25" customHeight="1">
      <c r="A691" s="333"/>
      <c r="B691" s="333"/>
      <c r="C691" s="1997"/>
      <c r="D691" s="1993" t="s">
        <v>1639</v>
      </c>
      <c r="E691" s="1993"/>
      <c r="F691" s="1993"/>
      <c r="G691" s="1993"/>
      <c r="H691" s="1993"/>
      <c r="I691" s="480"/>
      <c r="J691" s="348"/>
      <c r="K691" s="348"/>
    </row>
    <row r="692" spans="1:11" ht="29.25" customHeight="1">
      <c r="A692" s="333"/>
      <c r="B692" s="333"/>
      <c r="C692" s="1998"/>
      <c r="D692" s="1993" t="s">
        <v>1640</v>
      </c>
      <c r="E692" s="1993"/>
      <c r="F692" s="1993"/>
      <c r="G692" s="1993"/>
      <c r="H692" s="1993"/>
      <c r="I692" s="480"/>
      <c r="J692" s="348"/>
      <c r="K692" s="348"/>
    </row>
    <row r="693" spans="1:11" ht="29.25" customHeight="1">
      <c r="A693" s="333"/>
      <c r="B693" s="333"/>
      <c r="C693" s="1996" t="s">
        <v>1436</v>
      </c>
      <c r="D693" s="1993" t="s">
        <v>1641</v>
      </c>
      <c r="E693" s="1993"/>
      <c r="F693" s="1993"/>
      <c r="G693" s="1993"/>
      <c r="H693" s="1993"/>
      <c r="I693" s="480"/>
      <c r="J693" s="348"/>
      <c r="K693" s="348"/>
    </row>
    <row r="694" spans="1:11" ht="29.25" customHeight="1">
      <c r="A694" s="333"/>
      <c r="B694" s="333"/>
      <c r="C694" s="1998"/>
      <c r="D694" s="1993" t="s">
        <v>2595</v>
      </c>
      <c r="E694" s="1993"/>
      <c r="F694" s="1993"/>
      <c r="G694" s="1993"/>
      <c r="H694" s="1993"/>
      <c r="I694" s="480"/>
      <c r="J694" s="348"/>
      <c r="K694" s="348"/>
    </row>
    <row r="695" spans="1:11">
      <c r="A695" s="333"/>
      <c r="B695" s="333"/>
      <c r="C695" s="1996" t="s">
        <v>1437</v>
      </c>
      <c r="D695" s="1993" t="s">
        <v>1643</v>
      </c>
      <c r="E695" s="1993"/>
      <c r="F695" s="1993"/>
      <c r="G695" s="1993"/>
      <c r="H695" s="1993"/>
      <c r="I695" s="480"/>
      <c r="J695" s="348"/>
      <c r="K695" s="348"/>
    </row>
    <row r="696" spans="1:11">
      <c r="A696" s="333"/>
      <c r="B696" s="333"/>
      <c r="C696" s="1997"/>
      <c r="D696" s="1993" t="s">
        <v>2596</v>
      </c>
      <c r="E696" s="1993"/>
      <c r="F696" s="1993"/>
      <c r="G696" s="1993"/>
      <c r="H696" s="1993"/>
      <c r="I696" s="480"/>
      <c r="J696" s="348"/>
      <c r="K696" s="348"/>
    </row>
    <row r="697" spans="1:11">
      <c r="A697" s="333"/>
      <c r="B697" s="333"/>
      <c r="C697" s="1997"/>
      <c r="D697" s="1993" t="s">
        <v>1645</v>
      </c>
      <c r="E697" s="1993"/>
      <c r="F697" s="1993"/>
      <c r="G697" s="1993"/>
      <c r="H697" s="1993"/>
      <c r="I697" s="480"/>
      <c r="J697" s="348"/>
      <c r="K697" s="348"/>
    </row>
    <row r="698" spans="1:11">
      <c r="A698" s="333"/>
      <c r="B698" s="333"/>
      <c r="C698" s="1997"/>
      <c r="D698" s="1993" t="s">
        <v>2597</v>
      </c>
      <c r="E698" s="1993"/>
      <c r="F698" s="1993"/>
      <c r="G698" s="1993"/>
      <c r="H698" s="1993"/>
      <c r="I698" s="480"/>
      <c r="J698" s="348"/>
      <c r="K698" s="348"/>
    </row>
    <row r="699" spans="1:11">
      <c r="A699" s="333"/>
      <c r="B699" s="333"/>
      <c r="C699" s="1997"/>
      <c r="D699" s="1993" t="s">
        <v>1647</v>
      </c>
      <c r="E699" s="1993"/>
      <c r="F699" s="1993"/>
      <c r="G699" s="1993"/>
      <c r="H699" s="1993"/>
      <c r="I699" s="480"/>
      <c r="J699" s="348"/>
      <c r="K699" s="348"/>
    </row>
    <row r="700" spans="1:11" ht="21.75" customHeight="1">
      <c r="A700" s="333"/>
      <c r="B700" s="333"/>
      <c r="C700" s="1998"/>
      <c r="D700" s="1993" t="s">
        <v>1648</v>
      </c>
      <c r="E700" s="1993"/>
      <c r="F700" s="1993"/>
      <c r="G700" s="1993"/>
      <c r="H700" s="1993"/>
      <c r="I700" s="480"/>
      <c r="J700" s="348"/>
      <c r="K700" s="348"/>
    </row>
    <row r="701" spans="1:11" ht="29.25" customHeight="1">
      <c r="A701" s="333"/>
      <c r="B701" s="333"/>
      <c r="C701" s="1996" t="s">
        <v>1438</v>
      </c>
      <c r="D701" s="1993" t="s">
        <v>1649</v>
      </c>
      <c r="E701" s="1993"/>
      <c r="F701" s="1993"/>
      <c r="G701" s="1993"/>
      <c r="H701" s="1993"/>
      <c r="I701" s="480"/>
      <c r="J701" s="348"/>
      <c r="K701" s="348"/>
    </row>
    <row r="702" spans="1:11" ht="19.5" customHeight="1">
      <c r="A702" s="333"/>
      <c r="B702" s="333"/>
      <c r="C702" s="1997"/>
      <c r="D702" s="1993" t="s">
        <v>2598</v>
      </c>
      <c r="E702" s="1993"/>
      <c r="F702" s="1993"/>
      <c r="G702" s="1993"/>
      <c r="H702" s="1993"/>
      <c r="I702" s="480"/>
      <c r="J702" s="348"/>
      <c r="K702" s="348"/>
    </row>
    <row r="703" spans="1:11" ht="19.5" customHeight="1">
      <c r="A703" s="333"/>
      <c r="B703" s="333"/>
      <c r="C703" s="1998"/>
      <c r="D703" s="1993" t="s">
        <v>2599</v>
      </c>
      <c r="E703" s="1993"/>
      <c r="F703" s="1993"/>
      <c r="G703" s="1993"/>
      <c r="H703" s="1993"/>
      <c r="I703" s="480"/>
      <c r="J703" s="348"/>
      <c r="K703" s="348"/>
    </row>
    <row r="704" spans="1:11" ht="29.25" customHeight="1">
      <c r="A704" s="333"/>
      <c r="B704" s="333"/>
      <c r="C704" s="1996" t="s">
        <v>1439</v>
      </c>
      <c r="D704" s="1993" t="s">
        <v>1652</v>
      </c>
      <c r="E704" s="1993"/>
      <c r="F704" s="1993"/>
      <c r="G704" s="1993"/>
      <c r="H704" s="1993"/>
      <c r="I704" s="480"/>
      <c r="J704" s="348"/>
      <c r="K704" s="348"/>
    </row>
    <row r="705" spans="1:11" ht="22.5" customHeight="1">
      <c r="A705" s="333"/>
      <c r="B705" s="333"/>
      <c r="C705" s="1997"/>
      <c r="D705" s="1993" t="s">
        <v>2600</v>
      </c>
      <c r="E705" s="1993"/>
      <c r="F705" s="1993"/>
      <c r="G705" s="1993"/>
      <c r="H705" s="1993"/>
      <c r="I705" s="480"/>
      <c r="J705" s="348"/>
      <c r="K705" s="348"/>
    </row>
    <row r="706" spans="1:11" ht="29.25" customHeight="1">
      <c r="A706" s="333"/>
      <c r="B706" s="333"/>
      <c r="C706" s="1998"/>
      <c r="D706" s="1993" t="s">
        <v>1654</v>
      </c>
      <c r="E706" s="1993"/>
      <c r="F706" s="1993"/>
      <c r="G706" s="1993"/>
      <c r="H706" s="1993"/>
      <c r="I706" s="480"/>
      <c r="J706" s="348"/>
      <c r="K706" s="348"/>
    </row>
    <row r="707" spans="1:11" ht="29.25" customHeight="1">
      <c r="A707" s="333"/>
      <c r="B707" s="333"/>
      <c r="C707" s="1064" t="s">
        <v>1440</v>
      </c>
      <c r="D707" s="1993" t="s">
        <v>2601</v>
      </c>
      <c r="E707" s="1993"/>
      <c r="F707" s="1993"/>
      <c r="G707" s="1993"/>
      <c r="H707" s="1993"/>
      <c r="I707" s="480"/>
      <c r="J707" s="348"/>
      <c r="K707" s="348"/>
    </row>
    <row r="708" spans="1:11" ht="29.25" customHeight="1">
      <c r="A708" s="333"/>
      <c r="B708" s="333"/>
      <c r="C708" s="1996" t="s">
        <v>1441</v>
      </c>
      <c r="D708" s="1993" t="s">
        <v>1656</v>
      </c>
      <c r="E708" s="1993"/>
      <c r="F708" s="1993"/>
      <c r="G708" s="1993"/>
      <c r="H708" s="1993"/>
      <c r="I708" s="480"/>
      <c r="J708" s="348"/>
      <c r="K708" s="348"/>
    </row>
    <row r="709" spans="1:11" ht="36" customHeight="1">
      <c r="A709" s="333"/>
      <c r="B709" s="333"/>
      <c r="C709" s="1997"/>
      <c r="D709" s="1993" t="s">
        <v>2602</v>
      </c>
      <c r="E709" s="1993"/>
      <c r="F709" s="1993"/>
      <c r="G709" s="1993"/>
      <c r="H709" s="1993"/>
      <c r="I709" s="480"/>
      <c r="J709" s="348"/>
      <c r="K709" s="348"/>
    </row>
    <row r="710" spans="1:11" ht="29.25" customHeight="1">
      <c r="A710" s="333"/>
      <c r="B710" s="333"/>
      <c r="C710" s="1997"/>
      <c r="D710" s="1993" t="s">
        <v>1658</v>
      </c>
      <c r="E710" s="1993"/>
      <c r="F710" s="1993"/>
      <c r="G710" s="1993"/>
      <c r="H710" s="1993"/>
      <c r="I710" s="480"/>
      <c r="J710" s="348"/>
      <c r="K710" s="348"/>
    </row>
    <row r="711" spans="1:11">
      <c r="A711" s="333"/>
      <c r="B711" s="333"/>
      <c r="C711" s="1997"/>
      <c r="D711" s="1993" t="s">
        <v>2603</v>
      </c>
      <c r="E711" s="1993"/>
      <c r="F711" s="1993"/>
      <c r="G711" s="1993"/>
      <c r="H711" s="1993"/>
      <c r="I711" s="480"/>
      <c r="J711" s="348"/>
      <c r="K711" s="348"/>
    </row>
    <row r="712" spans="1:11">
      <c r="A712" s="333"/>
      <c r="B712" s="333"/>
      <c r="C712" s="1997"/>
      <c r="D712" s="1993" t="s">
        <v>2604</v>
      </c>
      <c r="E712" s="1993"/>
      <c r="F712" s="1993"/>
      <c r="G712" s="1993"/>
      <c r="H712" s="1993"/>
      <c r="I712" s="480"/>
      <c r="J712" s="348"/>
      <c r="K712" s="348"/>
    </row>
    <row r="713" spans="1:11">
      <c r="A713" s="333"/>
      <c r="B713" s="333"/>
      <c r="C713" s="1997"/>
      <c r="D713" s="1993" t="s">
        <v>2605</v>
      </c>
      <c r="E713" s="1993"/>
      <c r="F713" s="1993"/>
      <c r="G713" s="1993"/>
      <c r="H713" s="1993"/>
      <c r="I713" s="480"/>
      <c r="J713" s="348"/>
      <c r="K713" s="348"/>
    </row>
    <row r="714" spans="1:11">
      <c r="A714" s="333"/>
      <c r="B714" s="333"/>
      <c r="C714" s="1997"/>
      <c r="D714" s="1993" t="s">
        <v>1662</v>
      </c>
      <c r="E714" s="1993"/>
      <c r="F714" s="1993"/>
      <c r="G714" s="1993"/>
      <c r="H714" s="1993"/>
      <c r="I714" s="480"/>
      <c r="J714" s="348"/>
      <c r="K714" s="348"/>
    </row>
    <row r="715" spans="1:11" ht="45" customHeight="1">
      <c r="A715" s="333"/>
      <c r="B715" s="333"/>
      <c r="C715" s="1998"/>
      <c r="D715" s="1993" t="s">
        <v>1663</v>
      </c>
      <c r="E715" s="1993"/>
      <c r="F715" s="1993"/>
      <c r="G715" s="1993"/>
      <c r="H715" s="1993"/>
      <c r="I715" s="480"/>
      <c r="J715" s="348"/>
      <c r="K715" s="348"/>
    </row>
    <row r="716" spans="1:11" ht="42" customHeight="1">
      <c r="A716" s="333"/>
      <c r="B716" s="333"/>
      <c r="C716" s="1996" t="s">
        <v>1442</v>
      </c>
      <c r="D716" s="1993" t="s">
        <v>1664</v>
      </c>
      <c r="E716" s="1993"/>
      <c r="F716" s="1993"/>
      <c r="G716" s="1993"/>
      <c r="H716" s="1993"/>
      <c r="I716" s="480"/>
      <c r="J716" s="348"/>
      <c r="K716" s="348"/>
    </row>
    <row r="717" spans="1:11" ht="29.25" customHeight="1">
      <c r="A717" s="333"/>
      <c r="B717" s="333"/>
      <c r="C717" s="1998"/>
      <c r="D717" s="1993" t="s">
        <v>1665</v>
      </c>
      <c r="E717" s="1993"/>
      <c r="F717" s="1993"/>
      <c r="G717" s="1993"/>
      <c r="H717" s="1993"/>
      <c r="I717" s="480"/>
      <c r="J717" s="348"/>
      <c r="K717" s="348"/>
    </row>
    <row r="718" spans="1:11" ht="29.25" customHeight="1">
      <c r="A718" s="333"/>
      <c r="B718" s="333"/>
      <c r="C718" s="1064" t="s">
        <v>1443</v>
      </c>
      <c r="D718" s="1993" t="s">
        <v>1666</v>
      </c>
      <c r="E718" s="1993"/>
      <c r="F718" s="1993"/>
      <c r="G718" s="1993"/>
      <c r="H718" s="1993"/>
      <c r="I718" s="480"/>
      <c r="J718" s="348"/>
      <c r="K718" s="348"/>
    </row>
    <row r="719" spans="1:11" ht="29.25" customHeight="1">
      <c r="A719" s="333"/>
      <c r="B719" s="333"/>
      <c r="C719" s="1996" t="s">
        <v>1444</v>
      </c>
      <c r="D719" s="1993" t="s">
        <v>1667</v>
      </c>
      <c r="E719" s="1993"/>
      <c r="F719" s="1993"/>
      <c r="G719" s="1993"/>
      <c r="H719" s="1993"/>
      <c r="I719" s="480"/>
      <c r="J719" s="348"/>
      <c r="K719" s="348"/>
    </row>
    <row r="720" spans="1:11" ht="32.25" customHeight="1">
      <c r="A720" s="333"/>
      <c r="B720" s="333"/>
      <c r="C720" s="1997"/>
      <c r="D720" s="1993" t="s">
        <v>2606</v>
      </c>
      <c r="E720" s="1993"/>
      <c r="F720" s="1993"/>
      <c r="G720" s="1993"/>
      <c r="H720" s="1993"/>
      <c r="I720" s="480"/>
      <c r="J720" s="348"/>
      <c r="K720" s="348"/>
    </row>
    <row r="721" spans="1:11" ht="28.5" customHeight="1">
      <c r="A721" s="333"/>
      <c r="B721" s="333"/>
      <c r="C721" s="1997"/>
      <c r="D721" s="1993" t="s">
        <v>2607</v>
      </c>
      <c r="E721" s="1993"/>
      <c r="F721" s="1993"/>
      <c r="G721" s="1993"/>
      <c r="H721" s="1993"/>
      <c r="I721" s="480"/>
      <c r="J721" s="348"/>
      <c r="K721" s="348"/>
    </row>
    <row r="722" spans="1:11">
      <c r="A722" s="333"/>
      <c r="B722" s="333"/>
      <c r="C722" s="1997"/>
      <c r="D722" s="1993" t="s">
        <v>2608</v>
      </c>
      <c r="E722" s="1993"/>
      <c r="F722" s="1993"/>
      <c r="G722" s="1993"/>
      <c r="H722" s="1993"/>
      <c r="I722" s="480"/>
      <c r="J722" s="348"/>
      <c r="K722" s="348"/>
    </row>
    <row r="723" spans="1:11" ht="20.25" customHeight="1">
      <c r="A723" s="333"/>
      <c r="B723" s="333"/>
      <c r="C723" s="1997"/>
      <c r="D723" s="1993" t="s">
        <v>2609</v>
      </c>
      <c r="E723" s="1993"/>
      <c r="F723" s="1993"/>
      <c r="G723" s="1993"/>
      <c r="H723" s="1993"/>
      <c r="I723" s="480"/>
      <c r="J723" s="348"/>
      <c r="K723" s="348"/>
    </row>
    <row r="724" spans="1:11" ht="18.75" customHeight="1">
      <c r="A724" s="333"/>
      <c r="B724" s="333"/>
      <c r="C724" s="1997"/>
      <c r="D724" s="1993" t="s">
        <v>1672</v>
      </c>
      <c r="E724" s="1993"/>
      <c r="F724" s="1993"/>
      <c r="G724" s="1993"/>
      <c r="H724" s="1993"/>
      <c r="I724" s="480"/>
      <c r="J724" s="348"/>
      <c r="K724" s="348"/>
    </row>
    <row r="725" spans="1:11" ht="29.25" customHeight="1">
      <c r="A725" s="333"/>
      <c r="B725" s="333"/>
      <c r="C725" s="1997"/>
      <c r="D725" s="1993" t="s">
        <v>1673</v>
      </c>
      <c r="E725" s="1993"/>
      <c r="F725" s="1993"/>
      <c r="G725" s="1993"/>
      <c r="H725" s="1993"/>
      <c r="I725" s="480"/>
      <c r="J725" s="348"/>
      <c r="K725" s="348"/>
    </row>
    <row r="726" spans="1:11" ht="19.5" customHeight="1">
      <c r="A726" s="333"/>
      <c r="B726" s="333"/>
      <c r="C726" s="1997"/>
      <c r="D726" s="1993" t="s">
        <v>1674</v>
      </c>
      <c r="E726" s="1993"/>
      <c r="F726" s="1993"/>
      <c r="G726" s="1993"/>
      <c r="H726" s="1993"/>
      <c r="I726" s="480"/>
      <c r="J726" s="348"/>
      <c r="K726" s="348"/>
    </row>
    <row r="727" spans="1:11" ht="29.25" customHeight="1">
      <c r="A727" s="333"/>
      <c r="B727" s="333"/>
      <c r="C727" s="1997"/>
      <c r="D727" s="1993" t="s">
        <v>1675</v>
      </c>
      <c r="E727" s="1993"/>
      <c r="F727" s="1993"/>
      <c r="G727" s="1993"/>
      <c r="H727" s="1993"/>
      <c r="I727" s="480"/>
      <c r="J727" s="348"/>
      <c r="K727" s="348"/>
    </row>
    <row r="728" spans="1:11" ht="21" customHeight="1">
      <c r="A728" s="333"/>
      <c r="B728" s="333"/>
      <c r="C728" s="1997"/>
      <c r="D728" s="1993" t="s">
        <v>2610</v>
      </c>
      <c r="E728" s="1993"/>
      <c r="F728" s="1993"/>
      <c r="G728" s="1993"/>
      <c r="H728" s="1993"/>
      <c r="I728" s="480"/>
      <c r="J728" s="348"/>
      <c r="K728" s="348"/>
    </row>
    <row r="729" spans="1:11" ht="19.5" customHeight="1">
      <c r="A729" s="333"/>
      <c r="B729" s="333"/>
      <c r="C729" s="1997"/>
      <c r="D729" s="1993" t="s">
        <v>1677</v>
      </c>
      <c r="E729" s="1993"/>
      <c r="F729" s="1993"/>
      <c r="G729" s="1993"/>
      <c r="H729" s="1993"/>
      <c r="I729" s="480"/>
      <c r="J729" s="348"/>
      <c r="K729" s="348"/>
    </row>
    <row r="730" spans="1:11" ht="28.5" customHeight="1">
      <c r="A730" s="333"/>
      <c r="B730" s="333"/>
      <c r="C730" s="1997"/>
      <c r="D730" s="1993" t="s">
        <v>2611</v>
      </c>
      <c r="E730" s="1993"/>
      <c r="F730" s="1993"/>
      <c r="G730" s="1993"/>
      <c r="H730" s="1993"/>
      <c r="I730" s="480"/>
      <c r="J730" s="348"/>
      <c r="K730" s="348"/>
    </row>
    <row r="731" spans="1:11">
      <c r="A731" s="333"/>
      <c r="B731" s="333"/>
      <c r="C731" s="1997"/>
      <c r="D731" s="1993" t="s">
        <v>2612</v>
      </c>
      <c r="E731" s="1993"/>
      <c r="F731" s="1993"/>
      <c r="G731" s="1993"/>
      <c r="H731" s="1993"/>
      <c r="I731" s="480"/>
      <c r="J731" s="348"/>
      <c r="K731" s="348"/>
    </row>
    <row r="732" spans="1:11">
      <c r="A732" s="333"/>
      <c r="B732" s="333"/>
      <c r="C732" s="1998"/>
      <c r="D732" s="1993" t="s">
        <v>2613</v>
      </c>
      <c r="E732" s="1993"/>
      <c r="F732" s="1993"/>
      <c r="G732" s="1993"/>
      <c r="H732" s="1993"/>
      <c r="I732" s="480"/>
      <c r="J732" s="348"/>
      <c r="K732" s="348"/>
    </row>
    <row r="733" spans="1:11" ht="29.25" customHeight="1">
      <c r="A733" s="333"/>
      <c r="B733" s="333"/>
      <c r="C733" s="1996" t="s">
        <v>1445</v>
      </c>
      <c r="D733" s="1993" t="s">
        <v>1681</v>
      </c>
      <c r="E733" s="1993"/>
      <c r="F733" s="1993"/>
      <c r="G733" s="1993"/>
      <c r="H733" s="1993"/>
      <c r="I733" s="480"/>
      <c r="J733" s="348"/>
      <c r="K733" s="348"/>
    </row>
    <row r="734" spans="1:11" ht="29.25" customHeight="1">
      <c r="A734" s="333"/>
      <c r="B734" s="333"/>
      <c r="C734" s="1997"/>
      <c r="D734" s="1993" t="s">
        <v>2614</v>
      </c>
      <c r="E734" s="1993"/>
      <c r="F734" s="1993"/>
      <c r="G734" s="1993"/>
      <c r="H734" s="1993"/>
      <c r="I734" s="480"/>
      <c r="J734" s="348"/>
      <c r="K734" s="348"/>
    </row>
    <row r="735" spans="1:11" ht="29.25" customHeight="1">
      <c r="A735" s="333"/>
      <c r="B735" s="333"/>
      <c r="C735" s="1998"/>
      <c r="D735" s="1993" t="s">
        <v>1683</v>
      </c>
      <c r="E735" s="1993"/>
      <c r="F735" s="1993"/>
      <c r="G735" s="1993"/>
      <c r="H735" s="1993"/>
      <c r="I735" s="480"/>
      <c r="J735" s="348"/>
      <c r="K735" s="348"/>
    </row>
    <row r="736" spans="1:11" ht="29.25" customHeight="1">
      <c r="A736" s="333"/>
      <c r="B736" s="333"/>
      <c r="C736" s="1996" t="s">
        <v>1446</v>
      </c>
      <c r="D736" s="1993" t="s">
        <v>1684</v>
      </c>
      <c r="E736" s="1993"/>
      <c r="F736" s="1993"/>
      <c r="G736" s="1993"/>
      <c r="H736" s="1993"/>
      <c r="I736" s="480"/>
      <c r="J736" s="348"/>
      <c r="K736" s="348"/>
    </row>
    <row r="737" spans="1:11" ht="29.25" customHeight="1">
      <c r="A737" s="333"/>
      <c r="B737" s="333"/>
      <c r="C737" s="1997"/>
      <c r="D737" s="1993" t="s">
        <v>2615</v>
      </c>
      <c r="E737" s="1993"/>
      <c r="F737" s="1993"/>
      <c r="G737" s="1993"/>
      <c r="H737" s="1993"/>
      <c r="I737" s="480"/>
      <c r="J737" s="348"/>
      <c r="K737" s="348"/>
    </row>
    <row r="738" spans="1:11" ht="29.25" customHeight="1">
      <c r="A738" s="333"/>
      <c r="B738" s="333"/>
      <c r="C738" s="1997"/>
      <c r="D738" s="1993" t="s">
        <v>2616</v>
      </c>
      <c r="E738" s="1993"/>
      <c r="F738" s="1993"/>
      <c r="G738" s="1993"/>
      <c r="H738" s="1993"/>
      <c r="I738" s="480"/>
      <c r="J738" s="348"/>
      <c r="K738" s="348"/>
    </row>
    <row r="739" spans="1:11" ht="29.25" customHeight="1">
      <c r="A739" s="333"/>
      <c r="B739" s="333"/>
      <c r="C739" s="1997"/>
      <c r="D739" s="1993" t="s">
        <v>2617</v>
      </c>
      <c r="E739" s="1993"/>
      <c r="F739" s="1993"/>
      <c r="G739" s="1993"/>
      <c r="H739" s="1993"/>
      <c r="I739" s="480"/>
      <c r="J739" s="348"/>
      <c r="K739" s="348"/>
    </row>
    <row r="740" spans="1:11" ht="29.25" customHeight="1">
      <c r="A740" s="333"/>
      <c r="B740" s="333"/>
      <c r="C740" s="1997"/>
      <c r="D740" s="1993" t="s">
        <v>1688</v>
      </c>
      <c r="E740" s="1993"/>
      <c r="F740" s="1993"/>
      <c r="G740" s="1993"/>
      <c r="H740" s="1993"/>
      <c r="I740" s="480"/>
      <c r="J740" s="348"/>
      <c r="K740" s="348"/>
    </row>
    <row r="741" spans="1:11" ht="29.25" customHeight="1">
      <c r="A741" s="333"/>
      <c r="B741" s="333"/>
      <c r="C741" s="1997"/>
      <c r="D741" s="1993" t="s">
        <v>1689</v>
      </c>
      <c r="E741" s="1993"/>
      <c r="F741" s="1993"/>
      <c r="G741" s="1993"/>
      <c r="H741" s="1993"/>
      <c r="I741" s="480"/>
      <c r="J741" s="348"/>
      <c r="K741" s="348"/>
    </row>
    <row r="742" spans="1:11" ht="29.25" customHeight="1">
      <c r="A742" s="333"/>
      <c r="B742" s="333"/>
      <c r="C742" s="1997"/>
      <c r="D742" s="1993" t="s">
        <v>1690</v>
      </c>
      <c r="E742" s="1993"/>
      <c r="F742" s="1993"/>
      <c r="G742" s="1993"/>
      <c r="H742" s="1993"/>
      <c r="I742" s="480"/>
      <c r="J742" s="348"/>
      <c r="K742" s="348"/>
    </row>
    <row r="743" spans="1:11" ht="29.25" customHeight="1">
      <c r="A743" s="333"/>
      <c r="B743" s="333"/>
      <c r="C743" s="1997"/>
      <c r="D743" s="1993" t="s">
        <v>1691</v>
      </c>
      <c r="E743" s="1993"/>
      <c r="F743" s="1993"/>
      <c r="G743" s="1993"/>
      <c r="H743" s="1993"/>
      <c r="I743" s="480"/>
      <c r="J743" s="348"/>
      <c r="K743" s="348"/>
    </row>
    <row r="744" spans="1:11" ht="29.25" customHeight="1">
      <c r="A744" s="333"/>
      <c r="B744" s="333"/>
      <c r="C744" s="1998"/>
      <c r="D744" s="1993" t="s">
        <v>1692</v>
      </c>
      <c r="E744" s="1993"/>
      <c r="F744" s="1993"/>
      <c r="G744" s="1993"/>
      <c r="H744" s="1993"/>
      <c r="I744" s="480"/>
      <c r="J744" s="348"/>
      <c r="K744" s="348"/>
    </row>
    <row r="745" spans="1:11" ht="29.25" customHeight="1">
      <c r="A745" s="333"/>
      <c r="B745" s="333"/>
      <c r="C745" s="1996" t="s">
        <v>1447</v>
      </c>
      <c r="D745" s="1993" t="s">
        <v>2618</v>
      </c>
      <c r="E745" s="1993"/>
      <c r="F745" s="1993"/>
      <c r="G745" s="1993"/>
      <c r="H745" s="1993"/>
      <c r="I745" s="480"/>
      <c r="J745" s="348"/>
      <c r="K745" s="348"/>
    </row>
    <row r="746" spans="1:11" ht="29.25" customHeight="1">
      <c r="A746" s="333"/>
      <c r="B746" s="333"/>
      <c r="C746" s="1997"/>
      <c r="D746" s="1993" t="s">
        <v>1694</v>
      </c>
      <c r="E746" s="1993"/>
      <c r="F746" s="1993"/>
      <c r="G746" s="1993"/>
      <c r="H746" s="1993"/>
      <c r="I746" s="480"/>
      <c r="J746" s="348"/>
      <c r="K746" s="348"/>
    </row>
    <row r="747" spans="1:11" ht="29.25" customHeight="1">
      <c r="A747" s="333"/>
      <c r="B747" s="333"/>
      <c r="C747" s="1997"/>
      <c r="D747" s="1993" t="s">
        <v>1695</v>
      </c>
      <c r="E747" s="1993"/>
      <c r="F747" s="1993"/>
      <c r="G747" s="1993"/>
      <c r="H747" s="1993"/>
      <c r="I747" s="480"/>
      <c r="J747" s="348"/>
      <c r="K747" s="348"/>
    </row>
    <row r="748" spans="1:11" ht="43.5" customHeight="1">
      <c r="A748" s="333"/>
      <c r="B748" s="333"/>
      <c r="C748" s="1997"/>
      <c r="D748" s="1993" t="s">
        <v>1696</v>
      </c>
      <c r="E748" s="1993"/>
      <c r="F748" s="1993"/>
      <c r="G748" s="1993"/>
      <c r="H748" s="1993"/>
      <c r="I748" s="480"/>
      <c r="J748" s="348"/>
      <c r="K748" s="348"/>
    </row>
    <row r="749" spans="1:11" ht="48" customHeight="1" thickBot="1">
      <c r="A749" s="333"/>
      <c r="B749" s="333"/>
      <c r="C749" s="1999"/>
      <c r="D749" s="1993" t="s">
        <v>1697</v>
      </c>
      <c r="E749" s="1993"/>
      <c r="F749" s="1993"/>
      <c r="G749" s="1993"/>
      <c r="H749" s="1993"/>
      <c r="I749" s="480"/>
      <c r="J749" s="348"/>
      <c r="K749" s="348"/>
    </row>
    <row r="750" spans="1:11" ht="13.8" thickBot="1">
      <c r="A750" s="333"/>
      <c r="B750" s="333"/>
      <c r="C750" s="1065"/>
      <c r="D750" s="1065"/>
      <c r="E750" s="1065"/>
      <c r="F750" s="1065"/>
      <c r="G750" s="1063"/>
      <c r="H750" s="333"/>
      <c r="I750" s="480"/>
      <c r="J750" s="348"/>
      <c r="K750" s="348"/>
    </row>
    <row r="751" spans="1:11" ht="13.8" thickBot="1">
      <c r="A751" s="333"/>
      <c r="B751" s="333"/>
      <c r="C751" s="2000" t="s">
        <v>1698</v>
      </c>
      <c r="D751" s="2001"/>
      <c r="E751" s="2001"/>
      <c r="F751" s="2001"/>
      <c r="G751" s="2002"/>
      <c r="H751" s="333"/>
      <c r="I751" s="480"/>
      <c r="J751" s="348"/>
      <c r="K751" s="348"/>
    </row>
    <row r="752" spans="1:11" ht="14.4" thickBot="1">
      <c r="A752" s="333"/>
      <c r="B752" s="333"/>
      <c r="C752" s="1066" t="s">
        <v>1449</v>
      </c>
      <c r="D752" s="2003" t="s">
        <v>1699</v>
      </c>
      <c r="E752" s="2004"/>
      <c r="F752" s="2004"/>
      <c r="G752" s="2005"/>
      <c r="H752" s="333"/>
      <c r="I752" s="480"/>
      <c r="J752" s="348"/>
      <c r="K752" s="348"/>
    </row>
    <row r="753" spans="1:11">
      <c r="A753" s="333"/>
      <c r="B753" s="333"/>
      <c r="C753" s="1066" t="s">
        <v>1450</v>
      </c>
      <c r="D753" s="2006" t="s">
        <v>1700</v>
      </c>
      <c r="E753" s="2006"/>
      <c r="F753" s="2006"/>
      <c r="G753" s="2007"/>
      <c r="H753" s="333"/>
      <c r="I753" s="480"/>
      <c r="J753" s="348"/>
      <c r="K753" s="348"/>
    </row>
    <row r="754" spans="1:11">
      <c r="A754" s="333"/>
      <c r="B754" s="333"/>
      <c r="C754" s="1066" t="s">
        <v>1451</v>
      </c>
      <c r="D754" s="2008" t="s">
        <v>1701</v>
      </c>
      <c r="E754" s="2008"/>
      <c r="F754" s="2008"/>
      <c r="G754" s="2009"/>
      <c r="H754" s="333"/>
      <c r="I754" s="480"/>
      <c r="J754" s="348"/>
      <c r="K754" s="348"/>
    </row>
    <row r="755" spans="1:11">
      <c r="A755" s="333"/>
      <c r="B755" s="333"/>
      <c r="C755" s="1066" t="s">
        <v>1452</v>
      </c>
      <c r="D755" s="2010" t="s">
        <v>1702</v>
      </c>
      <c r="E755" s="2010"/>
      <c r="F755" s="2010"/>
      <c r="G755" s="2011"/>
      <c r="H755" s="333"/>
      <c r="I755" s="480"/>
      <c r="J755" s="348"/>
      <c r="K755" s="348"/>
    </row>
    <row r="756" spans="1:11">
      <c r="A756" s="333"/>
      <c r="B756" s="333"/>
      <c r="C756" s="1066" t="s">
        <v>1453</v>
      </c>
      <c r="D756" s="2010" t="s">
        <v>1703</v>
      </c>
      <c r="E756" s="2010"/>
      <c r="F756" s="2010"/>
      <c r="G756" s="2011"/>
      <c r="H756" s="333"/>
      <c r="I756" s="480"/>
      <c r="J756" s="348"/>
      <c r="K756" s="348"/>
    </row>
    <row r="757" spans="1:11" ht="13.8" thickBot="1">
      <c r="A757" s="333"/>
      <c r="B757" s="333"/>
      <c r="C757" s="1067" t="s">
        <v>1704</v>
      </c>
      <c r="D757" s="2012" t="s">
        <v>2827</v>
      </c>
      <c r="E757" s="2012"/>
      <c r="F757" s="2012"/>
      <c r="G757" s="2013"/>
      <c r="H757" s="333"/>
      <c r="I757" s="480"/>
      <c r="J757" s="348"/>
      <c r="K757" s="348"/>
    </row>
    <row r="758" spans="1:11" ht="13.8" thickBot="1">
      <c r="A758" s="333"/>
      <c r="B758" s="333"/>
      <c r="C758" s="1065"/>
      <c r="D758" s="1065"/>
      <c r="E758" s="1065"/>
      <c r="F758" s="1065"/>
      <c r="G758" s="1065"/>
      <c r="H758" s="333"/>
      <c r="I758" s="480"/>
      <c r="J758" s="348"/>
      <c r="K758" s="348"/>
    </row>
    <row r="759" spans="1:11" ht="14.4" thickBot="1">
      <c r="A759" s="333"/>
      <c r="B759" s="333"/>
      <c r="C759" s="1068" t="s">
        <v>1449</v>
      </c>
      <c r="D759" s="2003" t="s">
        <v>1706</v>
      </c>
      <c r="E759" s="2004"/>
      <c r="F759" s="2004"/>
      <c r="G759" s="2005"/>
      <c r="H759" s="333"/>
      <c r="I759" s="480"/>
      <c r="J759" s="348"/>
      <c r="K759" s="348"/>
    </row>
    <row r="760" spans="1:11">
      <c r="A760" s="333"/>
      <c r="B760" s="333"/>
      <c r="C760" s="1066" t="s">
        <v>1455</v>
      </c>
      <c r="D760" s="2010" t="s">
        <v>1707</v>
      </c>
      <c r="E760" s="2010"/>
      <c r="F760" s="2010"/>
      <c r="G760" s="2011"/>
      <c r="H760" s="333"/>
      <c r="I760" s="480"/>
      <c r="J760" s="348"/>
      <c r="K760" s="348"/>
    </row>
    <row r="761" spans="1:11">
      <c r="A761" s="333"/>
      <c r="B761" s="333"/>
      <c r="C761" s="1066" t="s">
        <v>1456</v>
      </c>
      <c r="D761" s="2010" t="s">
        <v>1708</v>
      </c>
      <c r="E761" s="2010"/>
      <c r="F761" s="2010"/>
      <c r="G761" s="2011"/>
      <c r="H761" s="333"/>
      <c r="I761" s="480"/>
      <c r="J761" s="348"/>
      <c r="K761" s="348"/>
    </row>
    <row r="762" spans="1:11">
      <c r="A762" s="333"/>
      <c r="B762" s="333"/>
      <c r="C762" s="1066" t="s">
        <v>1457</v>
      </c>
      <c r="D762" s="2010" t="s">
        <v>1709</v>
      </c>
      <c r="E762" s="2010"/>
      <c r="F762" s="2010"/>
      <c r="G762" s="2011"/>
      <c r="H762" s="333"/>
      <c r="I762" s="480"/>
      <c r="J762" s="348"/>
      <c r="K762" s="348"/>
    </row>
    <row r="763" spans="1:11">
      <c r="A763" s="333"/>
      <c r="B763" s="333"/>
      <c r="C763" s="1066" t="s">
        <v>1405</v>
      </c>
      <c r="D763" s="2010" t="s">
        <v>1710</v>
      </c>
      <c r="E763" s="2010"/>
      <c r="F763" s="2010"/>
      <c r="G763" s="2011"/>
      <c r="H763" s="333"/>
      <c r="I763" s="480"/>
      <c r="J763" s="348"/>
      <c r="K763" s="348"/>
    </row>
    <row r="764" spans="1:11" ht="13.8" thickBot="1">
      <c r="A764" s="333"/>
      <c r="B764" s="333"/>
      <c r="C764" s="1067" t="s">
        <v>1704</v>
      </c>
      <c r="D764" s="2012" t="s">
        <v>2828</v>
      </c>
      <c r="E764" s="2012"/>
      <c r="F764" s="2012"/>
      <c r="G764" s="2013"/>
      <c r="H764" s="333"/>
      <c r="I764" s="480"/>
      <c r="J764" s="348"/>
      <c r="K764" s="348"/>
    </row>
    <row r="765" spans="1:11" ht="13.8" thickBot="1">
      <c r="A765" s="333"/>
      <c r="B765" s="333"/>
      <c r="C765" s="1065"/>
      <c r="D765" s="1065"/>
      <c r="E765" s="1065"/>
      <c r="F765" s="1065"/>
      <c r="G765" s="1065"/>
      <c r="H765" s="333"/>
      <c r="I765" s="480"/>
      <c r="J765" s="348"/>
      <c r="K765" s="348"/>
    </row>
    <row r="766" spans="1:11" ht="14.4" thickBot="1">
      <c r="A766" s="333"/>
      <c r="B766" s="333"/>
      <c r="C766" s="1068" t="s">
        <v>1449</v>
      </c>
      <c r="D766" s="2003" t="s">
        <v>1712</v>
      </c>
      <c r="E766" s="2004"/>
      <c r="F766" s="2004"/>
      <c r="G766" s="2005"/>
      <c r="H766" s="333"/>
      <c r="I766" s="480"/>
      <c r="J766" s="348"/>
      <c r="K766" s="348"/>
    </row>
    <row r="767" spans="1:11">
      <c r="A767" s="333"/>
      <c r="B767" s="333"/>
      <c r="C767" s="1066" t="s">
        <v>1455</v>
      </c>
      <c r="D767" s="2010" t="s">
        <v>1713</v>
      </c>
      <c r="E767" s="2010"/>
      <c r="F767" s="2010"/>
      <c r="G767" s="2011"/>
      <c r="H767" s="333"/>
      <c r="I767" s="480"/>
      <c r="J767" s="348"/>
      <c r="K767" s="348"/>
    </row>
    <row r="768" spans="1:11">
      <c r="A768" s="333"/>
      <c r="B768" s="333"/>
      <c r="C768" s="1066" t="s">
        <v>1456</v>
      </c>
      <c r="D768" s="2010" t="s">
        <v>1714</v>
      </c>
      <c r="E768" s="2010"/>
      <c r="F768" s="2010"/>
      <c r="G768" s="2011"/>
      <c r="H768" s="333"/>
      <c r="I768" s="480"/>
      <c r="J768" s="348"/>
      <c r="K768" s="348"/>
    </row>
    <row r="769" spans="1:11">
      <c r="A769" s="333"/>
      <c r="B769" s="333"/>
      <c r="C769" s="1066" t="s">
        <v>1457</v>
      </c>
      <c r="D769" s="2010" t="s">
        <v>1715</v>
      </c>
      <c r="E769" s="2010"/>
      <c r="F769" s="2010"/>
      <c r="G769" s="2011"/>
      <c r="H769" s="333"/>
      <c r="I769" s="480"/>
      <c r="J769" s="348"/>
      <c r="K769" s="348"/>
    </row>
    <row r="770" spans="1:11">
      <c r="A770" s="333"/>
      <c r="B770" s="333"/>
      <c r="C770" s="1066" t="s">
        <v>1405</v>
      </c>
      <c r="D770" s="2010" t="s">
        <v>1716</v>
      </c>
      <c r="E770" s="2010"/>
      <c r="F770" s="2010"/>
      <c r="G770" s="2011"/>
      <c r="H770" s="333"/>
      <c r="I770" s="480"/>
      <c r="J770" s="348"/>
      <c r="K770" s="348"/>
    </row>
    <row r="771" spans="1:11" ht="13.8" thickBot="1">
      <c r="A771" s="333"/>
      <c r="B771" s="333"/>
      <c r="C771" s="1067" t="s">
        <v>1704</v>
      </c>
      <c r="D771" s="2012" t="s">
        <v>1717</v>
      </c>
      <c r="E771" s="2012"/>
      <c r="F771" s="2012"/>
      <c r="G771" s="2013"/>
      <c r="H771" s="333"/>
      <c r="I771" s="480"/>
      <c r="J771" s="348"/>
      <c r="K771" s="348"/>
    </row>
    <row r="772" spans="1:11" ht="13.8" thickBot="1">
      <c r="A772" s="333"/>
      <c r="B772" s="333"/>
      <c r="C772" s="1065"/>
      <c r="D772" s="1065"/>
      <c r="E772" s="1065"/>
      <c r="F772" s="1065"/>
      <c r="G772" s="1065"/>
      <c r="H772" s="333"/>
      <c r="I772" s="480"/>
      <c r="J772" s="348"/>
      <c r="K772" s="348"/>
    </row>
    <row r="773" spans="1:11" ht="14.4" thickBot="1">
      <c r="A773" s="333"/>
      <c r="B773" s="333"/>
      <c r="C773" s="1068" t="s">
        <v>1449</v>
      </c>
      <c r="D773" s="2003" t="s">
        <v>1718</v>
      </c>
      <c r="E773" s="2004"/>
      <c r="F773" s="2004"/>
      <c r="G773" s="2005"/>
      <c r="H773" s="333"/>
      <c r="I773" s="480"/>
      <c r="J773" s="348"/>
      <c r="K773" s="348"/>
    </row>
    <row r="774" spans="1:11">
      <c r="A774" s="333"/>
      <c r="B774" s="333"/>
      <c r="C774" s="1066" t="s">
        <v>1455</v>
      </c>
      <c r="D774" s="2010" t="s">
        <v>2829</v>
      </c>
      <c r="E774" s="2010"/>
      <c r="F774" s="2010"/>
      <c r="G774" s="2011" t="s">
        <v>517</v>
      </c>
      <c r="H774" s="333"/>
      <c r="I774" s="480"/>
      <c r="J774" s="348"/>
      <c r="K774" s="348"/>
    </row>
    <row r="775" spans="1:11">
      <c r="A775" s="333"/>
      <c r="B775" s="333"/>
      <c r="C775" s="1066" t="s">
        <v>1456</v>
      </c>
      <c r="D775" s="2010" t="s">
        <v>1720</v>
      </c>
      <c r="E775" s="2010"/>
      <c r="F775" s="2010"/>
      <c r="G775" s="2011" t="s">
        <v>517</v>
      </c>
      <c r="H775" s="333"/>
      <c r="I775" s="480"/>
      <c r="J775" s="348"/>
      <c r="K775" s="348"/>
    </row>
    <row r="776" spans="1:11">
      <c r="A776" s="333"/>
      <c r="B776" s="333"/>
      <c r="C776" s="1066" t="s">
        <v>1457</v>
      </c>
      <c r="D776" s="2010" t="s">
        <v>1709</v>
      </c>
      <c r="E776" s="2010"/>
      <c r="F776" s="2010"/>
      <c r="G776" s="2011"/>
      <c r="H776" s="333"/>
      <c r="I776" s="480"/>
      <c r="J776" s="348"/>
      <c r="K776" s="348"/>
    </row>
    <row r="777" spans="1:11">
      <c r="A777" s="333"/>
      <c r="B777" s="333"/>
      <c r="C777" s="1066" t="s">
        <v>1405</v>
      </c>
      <c r="D777" s="2010" t="s">
        <v>2830</v>
      </c>
      <c r="E777" s="2010"/>
      <c r="F777" s="2010"/>
      <c r="G777" s="2011"/>
      <c r="H777" s="333"/>
      <c r="I777" s="480"/>
      <c r="J777" s="348"/>
      <c r="K777" s="348"/>
    </row>
    <row r="778" spans="1:11" ht="13.8" thickBot="1">
      <c r="A778" s="333"/>
      <c r="B778" s="333"/>
      <c r="C778" s="1067" t="s">
        <v>1704</v>
      </c>
      <c r="D778" s="2012" t="s">
        <v>2831</v>
      </c>
      <c r="E778" s="2012"/>
      <c r="F778" s="2012"/>
      <c r="G778" s="2013"/>
      <c r="H778" s="333"/>
      <c r="I778" s="480"/>
      <c r="J778" s="348"/>
      <c r="K778" s="348"/>
    </row>
    <row r="779" spans="1:11" ht="13.8" thickBot="1">
      <c r="A779" s="333"/>
      <c r="B779" s="333"/>
      <c r="C779" s="1065"/>
      <c r="D779" s="1065"/>
      <c r="E779" s="1065"/>
      <c r="F779" s="1065"/>
      <c r="G779" s="1065"/>
      <c r="H779" s="333"/>
      <c r="I779" s="480"/>
      <c r="J779" s="348"/>
      <c r="K779" s="348"/>
    </row>
    <row r="780" spans="1:11" ht="14.4" thickBot="1">
      <c r="A780" s="333"/>
      <c r="B780" s="333"/>
      <c r="C780" s="1068" t="s">
        <v>1449</v>
      </c>
      <c r="D780" s="2003" t="s">
        <v>1723</v>
      </c>
      <c r="E780" s="2004"/>
      <c r="F780" s="2004"/>
      <c r="G780" s="2005"/>
      <c r="H780" s="333"/>
      <c r="I780" s="480"/>
      <c r="J780" s="348"/>
      <c r="K780" s="348"/>
    </row>
    <row r="781" spans="1:11">
      <c r="A781" s="333"/>
      <c r="B781" s="333"/>
      <c r="C781" s="1066" t="s">
        <v>1455</v>
      </c>
      <c r="D781" s="2010" t="s">
        <v>2832</v>
      </c>
      <c r="E781" s="2010"/>
      <c r="F781" s="2010"/>
      <c r="G781" s="2011"/>
      <c r="H781" s="333"/>
      <c r="I781" s="480"/>
      <c r="J781" s="348"/>
      <c r="K781" s="348"/>
    </row>
    <row r="782" spans="1:11">
      <c r="A782" s="333"/>
      <c r="B782" s="333"/>
      <c r="C782" s="1066" t="s">
        <v>1456</v>
      </c>
      <c r="D782" s="2010" t="s">
        <v>1725</v>
      </c>
      <c r="E782" s="2010"/>
      <c r="F782" s="2010"/>
      <c r="G782" s="2011"/>
      <c r="H782" s="333"/>
      <c r="I782" s="480"/>
      <c r="J782" s="348"/>
      <c r="K782" s="348"/>
    </row>
    <row r="783" spans="1:11">
      <c r="A783" s="333"/>
      <c r="B783" s="333"/>
      <c r="C783" s="1066" t="s">
        <v>1457</v>
      </c>
      <c r="D783" s="2010" t="s">
        <v>1716</v>
      </c>
      <c r="E783" s="2010"/>
      <c r="F783" s="2010"/>
      <c r="G783" s="2011"/>
      <c r="H783" s="333"/>
      <c r="I783" s="480"/>
      <c r="J783" s="348"/>
      <c r="K783" s="348"/>
    </row>
    <row r="784" spans="1:11">
      <c r="A784" s="333"/>
      <c r="B784" s="333"/>
      <c r="C784" s="1066" t="s">
        <v>1405</v>
      </c>
      <c r="D784" s="2010" t="s">
        <v>1716</v>
      </c>
      <c r="E784" s="2010"/>
      <c r="F784" s="2010"/>
      <c r="G784" s="2011"/>
      <c r="H784" s="333"/>
      <c r="I784" s="480"/>
      <c r="J784" s="348"/>
      <c r="K784" s="348"/>
    </row>
    <row r="785" spans="1:11" ht="13.8" thickBot="1">
      <c r="A785" s="333"/>
      <c r="B785" s="333"/>
      <c r="C785" s="1067" t="s">
        <v>1704</v>
      </c>
      <c r="D785" s="2012" t="s">
        <v>2833</v>
      </c>
      <c r="E785" s="2012"/>
      <c r="F785" s="2012"/>
      <c r="G785" s="2013"/>
      <c r="H785" s="333"/>
      <c r="I785" s="480"/>
      <c r="J785" s="348"/>
      <c r="K785" s="348"/>
    </row>
    <row r="786" spans="1:11" ht="13.8" thickBot="1">
      <c r="A786" s="333"/>
      <c r="B786" s="333"/>
      <c r="C786" s="1065"/>
      <c r="D786" s="1065"/>
      <c r="E786" s="1065"/>
      <c r="F786" s="1065"/>
      <c r="G786" s="1065"/>
      <c r="H786" s="333"/>
      <c r="I786" s="480"/>
      <c r="J786" s="348"/>
      <c r="K786" s="348"/>
    </row>
    <row r="787" spans="1:11" ht="14.4" thickBot="1">
      <c r="A787" s="333"/>
      <c r="B787" s="333"/>
      <c r="C787" s="1068" t="s">
        <v>1449</v>
      </c>
      <c r="D787" s="2003" t="s">
        <v>1727</v>
      </c>
      <c r="E787" s="2004"/>
      <c r="F787" s="2004"/>
      <c r="G787" s="2005"/>
      <c r="H787" s="333"/>
      <c r="I787" s="480"/>
      <c r="J787" s="348"/>
      <c r="K787" s="348"/>
    </row>
    <row r="788" spans="1:11">
      <c r="A788" s="333"/>
      <c r="B788" s="333"/>
      <c r="C788" s="1066" t="s">
        <v>1455</v>
      </c>
      <c r="D788" s="2010" t="s">
        <v>1728</v>
      </c>
      <c r="E788" s="2010"/>
      <c r="F788" s="2010"/>
      <c r="G788" s="2011"/>
      <c r="H788" s="333"/>
      <c r="I788" s="480"/>
      <c r="J788" s="348"/>
      <c r="K788" s="348"/>
    </row>
    <row r="789" spans="1:11">
      <c r="A789" s="333"/>
      <c r="B789" s="333"/>
      <c r="C789" s="1066" t="s">
        <v>1456</v>
      </c>
      <c r="D789" s="2010" t="s">
        <v>1729</v>
      </c>
      <c r="E789" s="2010"/>
      <c r="F789" s="2010"/>
      <c r="G789" s="2011"/>
      <c r="H789" s="333"/>
      <c r="I789" s="480"/>
      <c r="J789" s="348"/>
      <c r="K789" s="348"/>
    </row>
    <row r="790" spans="1:11">
      <c r="A790" s="333"/>
      <c r="B790" s="333"/>
      <c r="C790" s="1066" t="s">
        <v>1457</v>
      </c>
      <c r="D790" s="2010" t="s">
        <v>1702</v>
      </c>
      <c r="E790" s="2010"/>
      <c r="F790" s="2010"/>
      <c r="G790" s="2011"/>
      <c r="H790" s="333"/>
      <c r="I790" s="480"/>
      <c r="J790" s="348"/>
      <c r="K790" s="348"/>
    </row>
    <row r="791" spans="1:11">
      <c r="A791" s="333"/>
      <c r="B791" s="333"/>
      <c r="C791" s="1066" t="s">
        <v>1405</v>
      </c>
      <c r="D791" s="2010" t="s">
        <v>1730</v>
      </c>
      <c r="E791" s="2010"/>
      <c r="F791" s="2010"/>
      <c r="G791" s="2011"/>
      <c r="H791" s="333"/>
      <c r="I791" s="480"/>
      <c r="J791" s="348"/>
      <c r="K791" s="348"/>
    </row>
    <row r="792" spans="1:11" ht="13.8" thickBot="1">
      <c r="A792" s="333"/>
      <c r="B792" s="333"/>
      <c r="C792" s="1067" t="s">
        <v>1704</v>
      </c>
      <c r="D792" s="2012" t="s">
        <v>2834</v>
      </c>
      <c r="E792" s="2012"/>
      <c r="F792" s="2012"/>
      <c r="G792" s="2013"/>
      <c r="H792" s="333"/>
      <c r="I792" s="480"/>
      <c r="J792" s="348"/>
      <c r="K792" s="348"/>
    </row>
    <row r="793" spans="1:11" ht="13.8" thickBot="1">
      <c r="A793" s="333"/>
      <c r="B793" s="333"/>
      <c r="C793" s="1065"/>
      <c r="D793" s="1065"/>
      <c r="E793" s="1065"/>
      <c r="F793" s="1065"/>
      <c r="G793" s="1065"/>
      <c r="H793" s="333"/>
      <c r="I793" s="480"/>
      <c r="J793" s="348"/>
      <c r="K793" s="348"/>
    </row>
    <row r="794" spans="1:11" ht="14.4" thickBot="1">
      <c r="A794" s="333"/>
      <c r="B794" s="333"/>
      <c r="C794" s="1069" t="s">
        <v>1449</v>
      </c>
      <c r="D794" s="2014" t="s">
        <v>1732</v>
      </c>
      <c r="E794" s="2015"/>
      <c r="F794" s="2015"/>
      <c r="G794" s="2016"/>
      <c r="H794" s="333"/>
      <c r="I794" s="480"/>
      <c r="J794" s="348"/>
      <c r="K794" s="348"/>
    </row>
    <row r="795" spans="1:11">
      <c r="A795" s="333"/>
      <c r="B795" s="333"/>
      <c r="C795" s="1066" t="s">
        <v>1455</v>
      </c>
      <c r="D795" s="2017" t="s">
        <v>2835</v>
      </c>
      <c r="E795" s="2017"/>
      <c r="F795" s="2017"/>
      <c r="G795" s="2018"/>
      <c r="H795" s="333"/>
      <c r="I795" s="480"/>
      <c r="J795" s="348"/>
      <c r="K795" s="348"/>
    </row>
    <row r="796" spans="1:11">
      <c r="A796" s="333"/>
      <c r="B796" s="333"/>
      <c r="C796" s="1066" t="s">
        <v>1456</v>
      </c>
      <c r="D796" s="2010" t="s">
        <v>1734</v>
      </c>
      <c r="E796" s="2010"/>
      <c r="F796" s="2010"/>
      <c r="G796" s="2011"/>
      <c r="H796" s="333"/>
      <c r="I796" s="480"/>
      <c r="J796" s="348"/>
      <c r="K796" s="348"/>
    </row>
    <row r="797" spans="1:11">
      <c r="A797" s="333"/>
      <c r="B797" s="333"/>
      <c r="C797" s="1066" t="s">
        <v>1457</v>
      </c>
      <c r="D797" s="2010" t="s">
        <v>1735</v>
      </c>
      <c r="E797" s="2010"/>
      <c r="F797" s="2010"/>
      <c r="G797" s="2011"/>
      <c r="H797" s="333"/>
      <c r="I797" s="480"/>
      <c r="J797" s="348"/>
      <c r="K797" s="348"/>
    </row>
    <row r="798" spans="1:11">
      <c r="A798" s="333"/>
      <c r="B798" s="333"/>
      <c r="C798" s="1066" t="s">
        <v>1405</v>
      </c>
      <c r="D798" s="2010" t="s">
        <v>1716</v>
      </c>
      <c r="E798" s="2010"/>
      <c r="F798" s="2010"/>
      <c r="G798" s="2011"/>
      <c r="H798" s="333"/>
      <c r="I798" s="480"/>
      <c r="J798" s="348"/>
      <c r="K798" s="348"/>
    </row>
    <row r="799" spans="1:11" ht="13.8" thickBot="1">
      <c r="A799" s="333"/>
      <c r="B799" s="333"/>
      <c r="C799" s="1067" t="s">
        <v>1704</v>
      </c>
      <c r="D799" s="2012" t="s">
        <v>2836</v>
      </c>
      <c r="E799" s="2012"/>
      <c r="F799" s="2012"/>
      <c r="G799" s="2013"/>
      <c r="H799" s="333"/>
      <c r="I799" s="480"/>
      <c r="J799" s="348"/>
      <c r="K799" s="348"/>
    </row>
    <row r="800" spans="1:11" ht="13.8" thickBot="1">
      <c r="A800" s="333"/>
      <c r="B800" s="333"/>
      <c r="C800" s="1065"/>
      <c r="D800" s="1065"/>
      <c r="E800" s="1065"/>
      <c r="F800" s="1065"/>
      <c r="G800" s="1065"/>
      <c r="H800" s="333"/>
      <c r="I800" s="480"/>
      <c r="J800" s="348"/>
      <c r="K800" s="348"/>
    </row>
    <row r="801" spans="1:11" ht="14.4" thickBot="1">
      <c r="A801" s="333"/>
      <c r="B801" s="333"/>
      <c r="C801" s="1068" t="s">
        <v>1449</v>
      </c>
      <c r="D801" s="2003" t="s">
        <v>1738</v>
      </c>
      <c r="E801" s="2004"/>
      <c r="F801" s="2004"/>
      <c r="G801" s="2005"/>
      <c r="H801" s="333"/>
      <c r="I801" s="480"/>
      <c r="J801" s="348"/>
      <c r="K801" s="348"/>
    </row>
    <row r="802" spans="1:11">
      <c r="A802" s="333"/>
      <c r="B802" s="333"/>
      <c r="C802" s="1066" t="s">
        <v>1455</v>
      </c>
      <c r="D802" s="2010" t="s">
        <v>1739</v>
      </c>
      <c r="E802" s="2010"/>
      <c r="F802" s="2010"/>
      <c r="G802" s="2011"/>
      <c r="H802" s="333"/>
      <c r="I802" s="480"/>
      <c r="J802" s="348"/>
      <c r="K802" s="348"/>
    </row>
    <row r="803" spans="1:11">
      <c r="A803" s="333"/>
      <c r="B803" s="333"/>
      <c r="C803" s="1066" t="s">
        <v>1456</v>
      </c>
      <c r="D803" s="2010" t="s">
        <v>2837</v>
      </c>
      <c r="E803" s="2010"/>
      <c r="F803" s="2010"/>
      <c r="G803" s="2011"/>
      <c r="H803" s="333"/>
      <c r="I803" s="480"/>
      <c r="J803" s="348"/>
      <c r="K803" s="348"/>
    </row>
    <row r="804" spans="1:11">
      <c r="A804" s="333"/>
      <c r="B804" s="333"/>
      <c r="C804" s="1066" t="s">
        <v>1457</v>
      </c>
      <c r="D804" s="2010" t="s">
        <v>1716</v>
      </c>
      <c r="E804" s="2010"/>
      <c r="F804" s="2010"/>
      <c r="G804" s="2011"/>
      <c r="H804" s="333"/>
      <c r="I804" s="480"/>
      <c r="J804" s="348"/>
      <c r="K804" s="348"/>
    </row>
    <row r="805" spans="1:11">
      <c r="A805" s="333"/>
      <c r="B805" s="333"/>
      <c r="C805" s="1066" t="s">
        <v>1405</v>
      </c>
      <c r="D805" s="2010" t="s">
        <v>1741</v>
      </c>
      <c r="E805" s="2010"/>
      <c r="F805" s="2010"/>
      <c r="G805" s="2011"/>
      <c r="H805" s="333"/>
      <c r="I805" s="480"/>
      <c r="J805" s="348"/>
      <c r="K805" s="348"/>
    </row>
    <row r="806" spans="1:11" ht="13.8" thickBot="1">
      <c r="A806" s="333"/>
      <c r="B806" s="333"/>
      <c r="C806" s="1067" t="s">
        <v>1704</v>
      </c>
      <c r="D806" s="2012" t="s">
        <v>2838</v>
      </c>
      <c r="E806" s="2012"/>
      <c r="F806" s="2012"/>
      <c r="G806" s="2013"/>
      <c r="H806" s="333"/>
      <c r="I806" s="480"/>
      <c r="J806" s="348"/>
      <c r="K806" s="348"/>
    </row>
    <row r="807" spans="1:11" ht="13.8" thickBot="1">
      <c r="A807" s="333"/>
      <c r="B807" s="333"/>
      <c r="C807" s="1065"/>
      <c r="D807" s="1065"/>
      <c r="E807" s="1065"/>
      <c r="F807" s="1065"/>
      <c r="G807" s="1065"/>
      <c r="H807" s="333"/>
      <c r="I807" s="480"/>
      <c r="J807" s="348"/>
      <c r="K807" s="348"/>
    </row>
    <row r="808" spans="1:11" ht="14.4" thickBot="1">
      <c r="A808" s="333"/>
      <c r="B808" s="333"/>
      <c r="C808" s="1068" t="s">
        <v>1449</v>
      </c>
      <c r="D808" s="2003" t="s">
        <v>1743</v>
      </c>
      <c r="E808" s="2004"/>
      <c r="F808" s="2004"/>
      <c r="G808" s="2005"/>
      <c r="H808" s="333"/>
      <c r="I808" s="480"/>
      <c r="J808" s="348"/>
      <c r="K808" s="348"/>
    </row>
    <row r="809" spans="1:11">
      <c r="A809" s="333"/>
      <c r="B809" s="333"/>
      <c r="C809" s="1066" t="s">
        <v>1455</v>
      </c>
      <c r="D809" s="2010" t="s">
        <v>1744</v>
      </c>
      <c r="E809" s="2010"/>
      <c r="F809" s="2010"/>
      <c r="G809" s="2011"/>
      <c r="H809" s="333"/>
      <c r="I809" s="480"/>
      <c r="J809" s="348"/>
      <c r="K809" s="348"/>
    </row>
    <row r="810" spans="1:11">
      <c r="A810" s="333"/>
      <c r="B810" s="333"/>
      <c r="C810" s="1066" t="s">
        <v>1456</v>
      </c>
      <c r="D810" s="2010" t="s">
        <v>1745</v>
      </c>
      <c r="E810" s="2010"/>
      <c r="F810" s="2010"/>
      <c r="G810" s="2011"/>
      <c r="H810" s="333"/>
      <c r="I810" s="480"/>
      <c r="J810" s="348"/>
      <c r="K810" s="348"/>
    </row>
    <row r="811" spans="1:11">
      <c r="A811" s="333"/>
      <c r="B811" s="333"/>
      <c r="C811" s="1066" t="s">
        <v>1457</v>
      </c>
      <c r="D811" s="2010" t="s">
        <v>1746</v>
      </c>
      <c r="E811" s="2010"/>
      <c r="F811" s="2010"/>
      <c r="G811" s="2011"/>
      <c r="H811" s="333"/>
      <c r="I811" s="480"/>
      <c r="J811" s="348"/>
      <c r="K811" s="348"/>
    </row>
    <row r="812" spans="1:11">
      <c r="A812" s="333"/>
      <c r="B812" s="333"/>
      <c r="C812" s="1066" t="s">
        <v>1405</v>
      </c>
      <c r="D812" s="2010" t="s">
        <v>1747</v>
      </c>
      <c r="E812" s="2010"/>
      <c r="F812" s="2010"/>
      <c r="G812" s="2011"/>
      <c r="H812" s="333"/>
      <c r="I812" s="480"/>
      <c r="J812" s="348"/>
      <c r="K812" s="348"/>
    </row>
    <row r="813" spans="1:11" ht="13.8" thickBot="1">
      <c r="A813" s="333"/>
      <c r="B813" s="333"/>
      <c r="C813" s="1067" t="s">
        <v>1704</v>
      </c>
      <c r="D813" s="2012" t="s">
        <v>2839</v>
      </c>
      <c r="E813" s="2012"/>
      <c r="F813" s="2012"/>
      <c r="G813" s="2013"/>
      <c r="H813" s="333"/>
      <c r="I813" s="480"/>
      <c r="J813" s="348"/>
      <c r="K813" s="348"/>
    </row>
    <row r="814" spans="1:11" ht="13.8" thickBot="1">
      <c r="A814" s="333"/>
      <c r="B814" s="333"/>
      <c r="C814" s="1065"/>
      <c r="D814" s="1065"/>
      <c r="E814" s="1065"/>
      <c r="F814" s="1065"/>
      <c r="G814" s="1065"/>
      <c r="H814" s="333"/>
      <c r="I814" s="480"/>
      <c r="J814" s="348"/>
      <c r="K814" s="348"/>
    </row>
    <row r="815" spans="1:11" ht="14.4" thickBot="1">
      <c r="A815" s="333"/>
      <c r="B815" s="333"/>
      <c r="C815" s="1069" t="s">
        <v>1449</v>
      </c>
      <c r="D815" s="2003" t="s">
        <v>1749</v>
      </c>
      <c r="E815" s="2004"/>
      <c r="F815" s="2004"/>
      <c r="G815" s="2005"/>
      <c r="H815" s="333"/>
      <c r="I815" s="480"/>
      <c r="J815" s="348"/>
      <c r="K815" s="348"/>
    </row>
    <row r="816" spans="1:11">
      <c r="A816" s="333"/>
      <c r="B816" s="333"/>
      <c r="C816" s="1066" t="s">
        <v>1455</v>
      </c>
      <c r="D816" s="2017" t="s">
        <v>1750</v>
      </c>
      <c r="E816" s="2017"/>
      <c r="F816" s="2017"/>
      <c r="G816" s="2018"/>
      <c r="H816" s="333"/>
      <c r="I816" s="480"/>
      <c r="J816" s="348"/>
      <c r="K816" s="348"/>
    </row>
    <row r="817" spans="1:11">
      <c r="A817" s="333"/>
      <c r="B817" s="333"/>
      <c r="C817" s="1066" t="s">
        <v>1456</v>
      </c>
      <c r="D817" s="2010" t="s">
        <v>1751</v>
      </c>
      <c r="E817" s="2010"/>
      <c r="F817" s="2010"/>
      <c r="G817" s="2011"/>
      <c r="H817" s="333"/>
      <c r="I817" s="480"/>
      <c r="J817" s="348"/>
      <c r="K817" s="348"/>
    </row>
    <row r="818" spans="1:11">
      <c r="A818" s="333"/>
      <c r="B818" s="333"/>
      <c r="C818" s="1066" t="s">
        <v>1457</v>
      </c>
      <c r="D818" s="2010" t="s">
        <v>1716</v>
      </c>
      <c r="E818" s="2010"/>
      <c r="F818" s="2010"/>
      <c r="G818" s="2011"/>
      <c r="H818" s="333"/>
      <c r="I818" s="480"/>
      <c r="J818" s="348"/>
      <c r="K818" s="348"/>
    </row>
    <row r="819" spans="1:11">
      <c r="A819" s="333"/>
      <c r="B819" s="333"/>
      <c r="C819" s="1066" t="s">
        <v>1405</v>
      </c>
      <c r="D819" s="2010" t="s">
        <v>1716</v>
      </c>
      <c r="E819" s="2010"/>
      <c r="F819" s="2010"/>
      <c r="G819" s="2011"/>
      <c r="H819" s="333"/>
      <c r="I819" s="480"/>
      <c r="J819" s="348"/>
      <c r="K819" s="348"/>
    </row>
    <row r="820" spans="1:11" ht="13.8" thickBot="1">
      <c r="A820" s="333"/>
      <c r="B820" s="333"/>
      <c r="C820" s="1067" t="s">
        <v>1704</v>
      </c>
      <c r="D820" s="2012" t="s">
        <v>2840</v>
      </c>
      <c r="E820" s="2012"/>
      <c r="F820" s="2012"/>
      <c r="G820" s="2013"/>
      <c r="H820" s="333"/>
      <c r="I820" s="480"/>
      <c r="J820" s="348"/>
      <c r="K820" s="348"/>
    </row>
    <row r="821" spans="1:11" ht="13.8" thickBot="1">
      <c r="A821" s="333"/>
      <c r="B821" s="333"/>
      <c r="C821" s="1065"/>
      <c r="D821" s="1065"/>
      <c r="E821" s="1065"/>
      <c r="F821" s="1065"/>
      <c r="G821" s="1065"/>
      <c r="H821" s="333"/>
      <c r="I821" s="480"/>
      <c r="J821" s="348"/>
      <c r="K821" s="348"/>
    </row>
    <row r="822" spans="1:11" ht="14.4" thickBot="1">
      <c r="A822" s="333"/>
      <c r="B822" s="333"/>
      <c r="C822" s="1068" t="s">
        <v>1449</v>
      </c>
      <c r="D822" s="2003" t="s">
        <v>1753</v>
      </c>
      <c r="E822" s="2004"/>
      <c r="F822" s="2004"/>
      <c r="G822" s="2005"/>
      <c r="H822" s="333"/>
      <c r="I822" s="480"/>
      <c r="J822" s="348"/>
      <c r="K822" s="348"/>
    </row>
    <row r="823" spans="1:11">
      <c r="A823" s="333"/>
      <c r="B823" s="333"/>
      <c r="C823" s="1066" t="s">
        <v>1455</v>
      </c>
      <c r="D823" s="2010" t="s">
        <v>1754</v>
      </c>
      <c r="E823" s="2010"/>
      <c r="F823" s="2010"/>
      <c r="G823" s="2011"/>
      <c r="H823" s="333"/>
      <c r="I823" s="480"/>
      <c r="J823" s="348"/>
      <c r="K823" s="348"/>
    </row>
    <row r="824" spans="1:11">
      <c r="A824" s="333"/>
      <c r="B824" s="333"/>
      <c r="C824" s="1066" t="s">
        <v>1456</v>
      </c>
      <c r="D824" s="2010" t="s">
        <v>1755</v>
      </c>
      <c r="E824" s="2010"/>
      <c r="F824" s="2010"/>
      <c r="G824" s="2011"/>
      <c r="H824" s="333"/>
      <c r="I824" s="480"/>
      <c r="J824" s="348"/>
      <c r="K824" s="348"/>
    </row>
    <row r="825" spans="1:11">
      <c r="A825" s="333"/>
      <c r="B825" s="333"/>
      <c r="C825" s="1066" t="s">
        <v>1457</v>
      </c>
      <c r="D825" s="2010" t="s">
        <v>1716</v>
      </c>
      <c r="E825" s="2010"/>
      <c r="F825" s="2010"/>
      <c r="G825" s="2011"/>
      <c r="H825" s="333"/>
      <c r="I825" s="480"/>
      <c r="J825" s="348"/>
      <c r="K825" s="348"/>
    </row>
    <row r="826" spans="1:11">
      <c r="A826" s="333"/>
      <c r="B826" s="333"/>
      <c r="C826" s="1066" t="s">
        <v>1405</v>
      </c>
      <c r="D826" s="2010" t="s">
        <v>1716</v>
      </c>
      <c r="E826" s="2010"/>
      <c r="F826" s="2010"/>
      <c r="G826" s="2011"/>
      <c r="H826" s="333"/>
      <c r="I826" s="480"/>
      <c r="J826" s="348"/>
      <c r="K826" s="348"/>
    </row>
    <row r="827" spans="1:11" ht="13.8" thickBot="1">
      <c r="A827" s="333"/>
      <c r="B827" s="333"/>
      <c r="C827" s="1067" t="s">
        <v>1704</v>
      </c>
      <c r="D827" s="2012" t="s">
        <v>2841</v>
      </c>
      <c r="E827" s="2012"/>
      <c r="F827" s="2012"/>
      <c r="G827" s="2013"/>
      <c r="H827" s="333"/>
      <c r="I827" s="480"/>
      <c r="J827" s="348"/>
      <c r="K827" s="348"/>
    </row>
    <row r="828" spans="1:11" ht="13.8" thickBot="1">
      <c r="A828" s="333"/>
      <c r="B828" s="333"/>
      <c r="C828" s="1065"/>
      <c r="D828" s="1065"/>
      <c r="E828" s="1065"/>
      <c r="F828" s="1065"/>
      <c r="G828" s="1065"/>
      <c r="H828" s="333"/>
      <c r="I828" s="480"/>
      <c r="J828" s="348"/>
      <c r="K828" s="348"/>
    </row>
    <row r="829" spans="1:11" ht="14.4" thickBot="1">
      <c r="A829" s="333"/>
      <c r="B829" s="333"/>
      <c r="C829" s="1068" t="s">
        <v>1449</v>
      </c>
      <c r="D829" s="2003" t="s">
        <v>1757</v>
      </c>
      <c r="E829" s="2004"/>
      <c r="F829" s="2004"/>
      <c r="G829" s="2005"/>
      <c r="H829" s="333"/>
      <c r="I829" s="480"/>
      <c r="J829" s="348"/>
      <c r="K829" s="348"/>
    </row>
    <row r="830" spans="1:11">
      <c r="A830" s="333"/>
      <c r="B830" s="333"/>
      <c r="C830" s="1066" t="s">
        <v>1455</v>
      </c>
      <c r="D830" s="2010" t="s">
        <v>1758</v>
      </c>
      <c r="E830" s="2010"/>
      <c r="F830" s="2010"/>
      <c r="G830" s="2011"/>
      <c r="H830" s="333"/>
      <c r="I830" s="480"/>
      <c r="J830" s="348"/>
      <c r="K830" s="348"/>
    </row>
    <row r="831" spans="1:11">
      <c r="A831" s="333"/>
      <c r="B831" s="333"/>
      <c r="C831" s="1066" t="s">
        <v>1456</v>
      </c>
      <c r="D831" s="2010" t="s">
        <v>2842</v>
      </c>
      <c r="E831" s="2010"/>
      <c r="F831" s="2010"/>
      <c r="G831" s="2011"/>
      <c r="H831" s="333"/>
      <c r="I831" s="480"/>
      <c r="J831" s="348"/>
      <c r="K831" s="348"/>
    </row>
    <row r="832" spans="1:11">
      <c r="A832" s="333"/>
      <c r="B832" s="333"/>
      <c r="C832" s="1066" t="s">
        <v>1457</v>
      </c>
      <c r="D832" s="2010" t="s">
        <v>1709</v>
      </c>
      <c r="E832" s="2010"/>
      <c r="F832" s="2010"/>
      <c r="G832" s="2011"/>
      <c r="H832" s="333"/>
      <c r="I832" s="480"/>
      <c r="J832" s="348"/>
      <c r="K832" s="348"/>
    </row>
    <row r="833" spans="1:11">
      <c r="A833" s="333"/>
      <c r="B833" s="333"/>
      <c r="C833" s="1066" t="s">
        <v>1405</v>
      </c>
      <c r="D833" s="2010" t="s">
        <v>1716</v>
      </c>
      <c r="E833" s="2010"/>
      <c r="F833" s="2010"/>
      <c r="G833" s="2011"/>
      <c r="H833" s="333"/>
      <c r="I833" s="480"/>
      <c r="J833" s="348"/>
      <c r="K833" s="348"/>
    </row>
    <row r="834" spans="1:11" ht="13.8" thickBot="1">
      <c r="A834" s="333"/>
      <c r="B834" s="333"/>
      <c r="C834" s="1067" t="s">
        <v>1704</v>
      </c>
      <c r="D834" s="2012" t="s">
        <v>2843</v>
      </c>
      <c r="E834" s="2012"/>
      <c r="F834" s="2012"/>
      <c r="G834" s="2013"/>
      <c r="H834" s="333"/>
      <c r="I834" s="480"/>
      <c r="J834" s="348"/>
      <c r="K834" s="348"/>
    </row>
    <row r="835" spans="1:11" ht="13.8" thickBot="1">
      <c r="A835" s="333"/>
      <c r="B835" s="333"/>
      <c r="C835" s="1065"/>
      <c r="D835" s="1065"/>
      <c r="E835" s="1065"/>
      <c r="F835" s="1065"/>
      <c r="G835" s="1065"/>
      <c r="H835" s="333"/>
      <c r="I835" s="480"/>
      <c r="J835" s="348"/>
      <c r="K835" s="348"/>
    </row>
    <row r="836" spans="1:11" ht="14.4" thickBot="1">
      <c r="A836" s="333"/>
      <c r="B836" s="333"/>
      <c r="C836" s="1068" t="s">
        <v>1449</v>
      </c>
      <c r="D836" s="2003" t="s">
        <v>1761</v>
      </c>
      <c r="E836" s="2004"/>
      <c r="F836" s="2004"/>
      <c r="G836" s="2005"/>
      <c r="H836" s="333"/>
      <c r="I836" s="480"/>
      <c r="J836" s="348"/>
      <c r="K836" s="348"/>
    </row>
    <row r="837" spans="1:11">
      <c r="A837" s="333"/>
      <c r="B837" s="333"/>
      <c r="C837" s="1066" t="s">
        <v>1455</v>
      </c>
      <c r="D837" s="2010" t="s">
        <v>2844</v>
      </c>
      <c r="E837" s="2010"/>
      <c r="F837" s="2010"/>
      <c r="G837" s="2011"/>
      <c r="H837" s="333"/>
      <c r="I837" s="480"/>
      <c r="J837" s="348"/>
      <c r="K837" s="348"/>
    </row>
    <row r="838" spans="1:11">
      <c r="A838" s="333"/>
      <c r="B838" s="333"/>
      <c r="C838" s="1066" t="s">
        <v>1456</v>
      </c>
      <c r="D838" s="2010" t="s">
        <v>1763</v>
      </c>
      <c r="E838" s="2010"/>
      <c r="F838" s="2010"/>
      <c r="G838" s="2011"/>
      <c r="H838" s="333"/>
      <c r="I838" s="480"/>
      <c r="J838" s="348"/>
      <c r="K838" s="348"/>
    </row>
    <row r="839" spans="1:11">
      <c r="A839" s="333"/>
      <c r="B839" s="333"/>
      <c r="C839" s="1066" t="s">
        <v>1457</v>
      </c>
      <c r="D839" s="2010" t="s">
        <v>1709</v>
      </c>
      <c r="E839" s="2010"/>
      <c r="F839" s="2010"/>
      <c r="G839" s="2011"/>
      <c r="H839" s="333"/>
      <c r="I839" s="480"/>
      <c r="J839" s="348"/>
      <c r="K839" s="348"/>
    </row>
    <row r="840" spans="1:11">
      <c r="A840" s="333"/>
      <c r="B840" s="333"/>
      <c r="C840" s="1066" t="s">
        <v>1405</v>
      </c>
      <c r="D840" s="2010" t="s">
        <v>1716</v>
      </c>
      <c r="E840" s="2010"/>
      <c r="F840" s="2010"/>
      <c r="G840" s="2011"/>
      <c r="H840" s="333"/>
      <c r="I840" s="480"/>
      <c r="J840" s="348"/>
      <c r="K840" s="348"/>
    </row>
    <row r="841" spans="1:11" ht="13.8" thickBot="1">
      <c r="A841" s="333"/>
      <c r="B841" s="333"/>
      <c r="C841" s="1067" t="s">
        <v>1704</v>
      </c>
      <c r="D841" s="2012" t="s">
        <v>2843</v>
      </c>
      <c r="E841" s="2012"/>
      <c r="F841" s="2012"/>
      <c r="G841" s="2013"/>
      <c r="H841" s="333"/>
      <c r="I841" s="480"/>
      <c r="J841" s="348"/>
      <c r="K841" s="348"/>
    </row>
    <row r="842" spans="1:11" ht="13.8" thickBot="1">
      <c r="A842" s="333"/>
      <c r="B842" s="333"/>
      <c r="C842" s="1065"/>
      <c r="D842" s="1065"/>
      <c r="E842" s="1065"/>
      <c r="F842" s="1065"/>
      <c r="G842" s="1065"/>
      <c r="H842" s="333"/>
      <c r="I842" s="480"/>
      <c r="J842" s="348"/>
      <c r="K842" s="348"/>
    </row>
    <row r="843" spans="1:11" ht="14.4" thickBot="1">
      <c r="A843" s="333"/>
      <c r="B843" s="333"/>
      <c r="C843" s="1068" t="s">
        <v>1449</v>
      </c>
      <c r="D843" s="2003" t="s">
        <v>1764</v>
      </c>
      <c r="E843" s="2004"/>
      <c r="F843" s="2004"/>
      <c r="G843" s="2005"/>
      <c r="H843" s="333"/>
      <c r="I843" s="480"/>
      <c r="J843" s="348"/>
      <c r="K843" s="348"/>
    </row>
    <row r="844" spans="1:11">
      <c r="A844" s="333"/>
      <c r="B844" s="333"/>
      <c r="C844" s="1066" t="s">
        <v>1455</v>
      </c>
      <c r="D844" s="2010" t="s">
        <v>2845</v>
      </c>
      <c r="E844" s="2010"/>
      <c r="F844" s="2010"/>
      <c r="G844" s="2011"/>
      <c r="H844" s="333"/>
      <c r="I844" s="480"/>
      <c r="J844" s="348"/>
      <c r="K844" s="348"/>
    </row>
    <row r="845" spans="1:11">
      <c r="A845" s="333"/>
      <c r="B845" s="333"/>
      <c r="C845" s="1066" t="s">
        <v>1456</v>
      </c>
      <c r="D845" s="2010" t="s">
        <v>1766</v>
      </c>
      <c r="E845" s="2010"/>
      <c r="F845" s="2010"/>
      <c r="G845" s="2011"/>
      <c r="H845" s="333"/>
      <c r="I845" s="480"/>
      <c r="J845" s="348"/>
      <c r="K845" s="348"/>
    </row>
    <row r="846" spans="1:11">
      <c r="A846" s="333"/>
      <c r="B846" s="333"/>
      <c r="C846" s="1066" t="s">
        <v>1457</v>
      </c>
      <c r="D846" s="2010" t="s">
        <v>1709</v>
      </c>
      <c r="E846" s="2010"/>
      <c r="F846" s="2010"/>
      <c r="G846" s="2011"/>
      <c r="H846" s="333"/>
      <c r="I846" s="480"/>
      <c r="J846" s="348"/>
      <c r="K846" s="348"/>
    </row>
    <row r="847" spans="1:11">
      <c r="A847" s="333"/>
      <c r="B847" s="333"/>
      <c r="C847" s="1066" t="s">
        <v>1405</v>
      </c>
      <c r="D847" s="2010" t="s">
        <v>1716</v>
      </c>
      <c r="E847" s="2010"/>
      <c r="F847" s="2010"/>
      <c r="G847" s="2011"/>
      <c r="H847" s="333"/>
      <c r="I847" s="480"/>
      <c r="J847" s="348"/>
      <c r="K847" s="348"/>
    </row>
    <row r="848" spans="1:11" ht="13.8" thickBot="1">
      <c r="A848" s="333"/>
      <c r="B848" s="333"/>
      <c r="C848" s="1067" t="s">
        <v>1704</v>
      </c>
      <c r="D848" s="2012" t="s">
        <v>2846</v>
      </c>
      <c r="E848" s="2012"/>
      <c r="F848" s="2012"/>
      <c r="G848" s="2013"/>
      <c r="H848" s="333"/>
      <c r="I848" s="480"/>
      <c r="J848" s="348"/>
      <c r="K848" s="348"/>
    </row>
    <row r="849" spans="1:11">
      <c r="A849" s="333"/>
      <c r="B849" s="333"/>
      <c r="C849" s="333"/>
      <c r="D849" s="333"/>
      <c r="E849" s="333"/>
      <c r="F849" s="333"/>
      <c r="G849" s="333"/>
      <c r="H849" s="333"/>
      <c r="I849" s="480"/>
      <c r="J849" s="348"/>
      <c r="K849" s="348"/>
    </row>
    <row r="850" spans="1:11" ht="18">
      <c r="A850" s="333"/>
      <c r="B850" s="333"/>
      <c r="C850" s="2019" t="s">
        <v>1533</v>
      </c>
      <c r="D850" s="2019"/>
      <c r="E850" s="2019"/>
      <c r="F850" s="2019"/>
      <c r="G850" s="1070"/>
      <c r="H850" s="1070"/>
      <c r="I850" s="480"/>
      <c r="J850" s="348"/>
      <c r="K850" s="348"/>
    </row>
    <row r="851" spans="1:11">
      <c r="A851" s="333"/>
      <c r="B851" s="333"/>
      <c r="C851" s="2020" t="s">
        <v>1768</v>
      </c>
      <c r="D851" s="2020"/>
      <c r="E851" s="2020"/>
      <c r="F851" s="2020"/>
      <c r="G851" s="1071"/>
      <c r="H851" s="1071"/>
      <c r="I851" s="480"/>
      <c r="J851" s="348"/>
      <c r="K851" s="348"/>
    </row>
    <row r="852" spans="1:11" ht="13.8" thickBot="1">
      <c r="A852" s="333"/>
      <c r="B852" s="333"/>
      <c r="C852" s="2021"/>
      <c r="D852" s="2021"/>
      <c r="E852" s="2021"/>
      <c r="F852" s="2021"/>
      <c r="G852" s="1072"/>
      <c r="H852" s="1073"/>
      <c r="I852" s="480"/>
      <c r="J852" s="348"/>
      <c r="K852" s="348"/>
    </row>
    <row r="853" spans="1:11" ht="28.2" thickBot="1">
      <c r="A853" s="333"/>
      <c r="B853" s="333"/>
      <c r="C853" s="1074" t="s">
        <v>1535</v>
      </c>
      <c r="D853" s="1075" t="s">
        <v>28</v>
      </c>
      <c r="E853" s="1075" t="s">
        <v>644</v>
      </c>
      <c r="F853" s="1076" t="s">
        <v>1769</v>
      </c>
      <c r="G853" s="1077"/>
      <c r="H853" s="1078" t="s">
        <v>1770</v>
      </c>
      <c r="I853" s="480"/>
      <c r="J853" s="348"/>
      <c r="K853" s="348"/>
    </row>
    <row r="854" spans="1:11" ht="14.4">
      <c r="A854" s="333"/>
      <c r="B854" s="333"/>
      <c r="C854" s="977"/>
      <c r="D854" s="978"/>
      <c r="E854" s="978"/>
      <c r="F854" s="1079" t="s">
        <v>291</v>
      </c>
      <c r="G854" s="1080"/>
      <c r="H854" s="1081" t="s">
        <v>1771</v>
      </c>
      <c r="I854" s="480"/>
      <c r="J854" s="348"/>
      <c r="K854" s="348"/>
    </row>
    <row r="855" spans="1:11" ht="14.4">
      <c r="A855" s="333"/>
      <c r="B855" s="333"/>
      <c r="C855" s="1082">
        <v>1</v>
      </c>
      <c r="D855" s="985" t="s">
        <v>1772</v>
      </c>
      <c r="E855" s="985"/>
      <c r="F855" s="986"/>
      <c r="G855" s="1083"/>
      <c r="H855" s="1084" t="s">
        <v>1773</v>
      </c>
      <c r="I855" s="480"/>
      <c r="J855" s="348"/>
      <c r="K855" s="348"/>
    </row>
    <row r="856" spans="1:11" ht="14.4">
      <c r="A856" s="333"/>
      <c r="B856" s="333"/>
      <c r="C856" s="1014"/>
      <c r="D856" s="985"/>
      <c r="E856" s="985"/>
      <c r="F856" s="992"/>
      <c r="G856" s="1085"/>
      <c r="H856" s="1086"/>
      <c r="I856" s="480"/>
      <c r="J856" s="348"/>
      <c r="K856" s="348"/>
    </row>
    <row r="857" spans="1:11" ht="14.4">
      <c r="A857" s="333"/>
      <c r="B857" s="333"/>
      <c r="C857" s="1030" t="s">
        <v>782</v>
      </c>
      <c r="D857" s="1087" t="s">
        <v>1774</v>
      </c>
      <c r="E857" s="1088" t="s">
        <v>1775</v>
      </c>
      <c r="F857" s="1089" t="s">
        <v>517</v>
      </c>
      <c r="G857" s="1090"/>
      <c r="H857" s="1091"/>
      <c r="I857" s="480"/>
      <c r="J857" s="348"/>
      <c r="K857" s="348"/>
    </row>
    <row r="858" spans="1:11" ht="24">
      <c r="A858" s="333"/>
      <c r="B858" s="333"/>
      <c r="C858" s="1030" t="s">
        <v>783</v>
      </c>
      <c r="D858" s="1087" t="s">
        <v>1776</v>
      </c>
      <c r="E858" s="1088" t="s">
        <v>1775</v>
      </c>
      <c r="F858" s="1089" t="s">
        <v>517</v>
      </c>
      <c r="G858" s="1759" t="s">
        <v>3588</v>
      </c>
      <c r="H858" s="1091"/>
      <c r="I858" s="480"/>
      <c r="J858" s="348"/>
      <c r="K858" s="348"/>
    </row>
    <row r="859" spans="1:11" ht="48">
      <c r="A859" s="333"/>
      <c r="B859" s="333"/>
      <c r="C859" s="1030" t="s">
        <v>785</v>
      </c>
      <c r="D859" s="1087" t="s">
        <v>1777</v>
      </c>
      <c r="E859" s="1088" t="s">
        <v>1775</v>
      </c>
      <c r="F859" s="1089" t="s">
        <v>517</v>
      </c>
      <c r="G859" s="1759"/>
      <c r="H859" s="1091"/>
      <c r="I859" s="480"/>
      <c r="J859" s="348"/>
      <c r="K859" s="348"/>
    </row>
    <row r="860" spans="1:11" ht="24">
      <c r="A860" s="333"/>
      <c r="B860" s="333"/>
      <c r="C860" s="1030" t="s">
        <v>789</v>
      </c>
      <c r="D860" s="1087" t="s">
        <v>1778</v>
      </c>
      <c r="E860" s="1088" t="s">
        <v>1775</v>
      </c>
      <c r="F860" s="1089" t="s">
        <v>517</v>
      </c>
      <c r="G860" s="1759"/>
      <c r="H860" s="1091"/>
      <c r="I860" s="480"/>
      <c r="J860" s="348"/>
      <c r="K860" s="348"/>
    </row>
    <row r="861" spans="1:11" ht="24">
      <c r="A861" s="333"/>
      <c r="B861" s="333"/>
      <c r="C861" s="1030" t="s">
        <v>790</v>
      </c>
      <c r="D861" s="1087" t="s">
        <v>1779</v>
      </c>
      <c r="E861" s="1088" t="s">
        <v>1775</v>
      </c>
      <c r="F861" s="1089" t="s">
        <v>517</v>
      </c>
      <c r="G861" s="1759"/>
      <c r="H861" s="1091"/>
      <c r="I861" s="480"/>
      <c r="J861" s="348"/>
      <c r="K861" s="348"/>
    </row>
    <row r="862" spans="1:11" ht="14.4">
      <c r="A862" s="333"/>
      <c r="B862" s="333"/>
      <c r="C862" s="1030" t="s">
        <v>791</v>
      </c>
      <c r="D862" s="1087" t="s">
        <v>1780</v>
      </c>
      <c r="E862" s="1088" t="s">
        <v>1775</v>
      </c>
      <c r="F862" s="1089" t="s">
        <v>517</v>
      </c>
      <c r="G862" s="1759"/>
      <c r="H862" s="1091"/>
      <c r="I862" s="480"/>
      <c r="J862" s="348"/>
      <c r="K862" s="348"/>
    </row>
    <row r="863" spans="1:11" ht="14.4">
      <c r="A863" s="333"/>
      <c r="B863" s="333"/>
      <c r="C863" s="1092" t="s">
        <v>792</v>
      </c>
      <c r="D863" s="1093" t="s">
        <v>1781</v>
      </c>
      <c r="E863" s="1094" t="s">
        <v>1775</v>
      </c>
      <c r="F863" s="1089" t="s">
        <v>517</v>
      </c>
      <c r="G863" s="1090"/>
      <c r="H863" s="1091"/>
      <c r="I863" s="480"/>
      <c r="J863" s="348"/>
      <c r="K863" s="348"/>
    </row>
    <row r="864" spans="1:11" ht="14.4">
      <c r="A864" s="333"/>
      <c r="B864" s="333"/>
      <c r="C864" s="1014"/>
      <c r="D864" s="1007" t="s">
        <v>1540</v>
      </c>
      <c r="E864" s="1008"/>
      <c r="F864" s="1095"/>
      <c r="G864" s="1090"/>
      <c r="H864" s="1096"/>
      <c r="I864" s="480"/>
      <c r="J864" s="348"/>
      <c r="K864" s="348"/>
    </row>
    <row r="865" spans="1:11" ht="14.4">
      <c r="A865" s="333"/>
      <c r="B865" s="333"/>
      <c r="C865" s="1030"/>
      <c r="D865" s="1087"/>
      <c r="E865" s="1088"/>
      <c r="F865" s="1095"/>
      <c r="G865" s="1090"/>
      <c r="H865" s="1096"/>
      <c r="I865" s="480"/>
      <c r="J865" s="348"/>
      <c r="K865" s="348"/>
    </row>
    <row r="866" spans="1:11" ht="37.799999999999997">
      <c r="A866" s="333"/>
      <c r="B866" s="333"/>
      <c r="C866" s="1082" t="s">
        <v>793</v>
      </c>
      <c r="D866" s="1013" t="s">
        <v>1782</v>
      </c>
      <c r="E866" s="1013"/>
      <c r="F866" s="1095"/>
      <c r="G866" s="1090"/>
      <c r="H866" s="1096"/>
      <c r="I866" s="480"/>
      <c r="J866" s="348"/>
      <c r="K866" s="348"/>
    </row>
    <row r="867" spans="1:11" ht="14.4">
      <c r="A867" s="333"/>
      <c r="B867" s="333"/>
      <c r="C867" s="1014"/>
      <c r="D867" s="1013"/>
      <c r="E867" s="1013"/>
      <c r="F867" s="1095"/>
      <c r="G867" s="1090"/>
      <c r="H867" s="1096"/>
      <c r="I867" s="480"/>
      <c r="J867" s="348"/>
      <c r="K867" s="348"/>
    </row>
    <row r="868" spans="1:11" ht="14.4">
      <c r="A868" s="333"/>
      <c r="B868" s="333"/>
      <c r="C868" s="1030" t="s">
        <v>794</v>
      </c>
      <c r="D868" s="1087" t="s">
        <v>1783</v>
      </c>
      <c r="E868" s="1088" t="s">
        <v>1775</v>
      </c>
      <c r="F868" s="1089" t="s">
        <v>517</v>
      </c>
      <c r="G868" s="1097"/>
      <c r="H868" s="1091"/>
      <c r="I868" s="480"/>
      <c r="J868" s="348"/>
      <c r="K868" s="348"/>
    </row>
    <row r="869" spans="1:11" ht="24">
      <c r="A869" s="333"/>
      <c r="B869" s="333"/>
      <c r="C869" s="1030" t="s">
        <v>795</v>
      </c>
      <c r="D869" s="1087" t="s">
        <v>2847</v>
      </c>
      <c r="E869" s="1088" t="s">
        <v>1775</v>
      </c>
      <c r="F869" s="1089" t="s">
        <v>517</v>
      </c>
      <c r="G869" s="1097"/>
      <c r="H869" s="1091"/>
      <c r="I869" s="480"/>
      <c r="J869" s="348"/>
      <c r="K869" s="348"/>
    </row>
    <row r="870" spans="1:11" ht="24">
      <c r="A870" s="333"/>
      <c r="B870" s="333"/>
      <c r="C870" s="1030" t="s">
        <v>796</v>
      </c>
      <c r="D870" s="1087" t="s">
        <v>1785</v>
      </c>
      <c r="E870" s="1088" t="s">
        <v>1775</v>
      </c>
      <c r="F870" s="1089" t="s">
        <v>517</v>
      </c>
      <c r="G870" s="1097"/>
      <c r="H870" s="1091"/>
      <c r="I870" s="480"/>
      <c r="J870" s="348"/>
      <c r="K870" s="348"/>
    </row>
    <row r="871" spans="1:11" ht="14.4">
      <c r="A871" s="333"/>
      <c r="B871" s="333"/>
      <c r="C871" s="1030" t="s">
        <v>797</v>
      </c>
      <c r="D871" s="1087" t="s">
        <v>1786</v>
      </c>
      <c r="E871" s="1088" t="s">
        <v>1775</v>
      </c>
      <c r="F871" s="1089" t="s">
        <v>517</v>
      </c>
      <c r="G871" s="1097"/>
      <c r="H871" s="1091"/>
      <c r="I871" s="480"/>
      <c r="J871" s="348"/>
      <c r="K871" s="348"/>
    </row>
    <row r="872" spans="1:11" ht="14.4">
      <c r="A872" s="333"/>
      <c r="B872" s="333"/>
      <c r="C872" s="1030" t="s">
        <v>798</v>
      </c>
      <c r="D872" s="1087" t="s">
        <v>1787</v>
      </c>
      <c r="E872" s="1088" t="s">
        <v>1788</v>
      </c>
      <c r="F872" s="1089" t="s">
        <v>517</v>
      </c>
      <c r="G872" s="1097"/>
      <c r="H872" s="1091"/>
      <c r="I872" s="480"/>
      <c r="J872" s="348"/>
      <c r="K872" s="348"/>
    </row>
    <row r="873" spans="1:11" ht="36">
      <c r="A873" s="333"/>
      <c r="B873" s="333"/>
      <c r="C873" s="1030" t="s">
        <v>799</v>
      </c>
      <c r="D873" s="1087" t="s">
        <v>1789</v>
      </c>
      <c r="E873" s="1088" t="s">
        <v>1775</v>
      </c>
      <c r="F873" s="1089" t="s">
        <v>517</v>
      </c>
      <c r="G873" s="1097"/>
      <c r="H873" s="1091"/>
      <c r="I873" s="480"/>
      <c r="J873" s="348"/>
      <c r="K873" s="348"/>
    </row>
    <row r="874" spans="1:11" ht="14.4">
      <c r="A874" s="333"/>
      <c r="B874" s="333"/>
      <c r="C874" s="1030" t="s">
        <v>800</v>
      </c>
      <c r="D874" s="1087" t="s">
        <v>1790</v>
      </c>
      <c r="E874" s="1088" t="s">
        <v>1775</v>
      </c>
      <c r="F874" s="1089" t="s">
        <v>517</v>
      </c>
      <c r="G874" s="1097"/>
      <c r="H874" s="1091"/>
      <c r="I874" s="480"/>
      <c r="J874" s="348"/>
      <c r="K874" s="348"/>
    </row>
    <row r="875" spans="1:11" ht="14.4">
      <c r="A875" s="333"/>
      <c r="B875" s="333"/>
      <c r="C875" s="1030" t="s">
        <v>801</v>
      </c>
      <c r="D875" s="1087" t="s">
        <v>1791</v>
      </c>
      <c r="E875" s="1088" t="s">
        <v>1775</v>
      </c>
      <c r="F875" s="1089" t="s">
        <v>517</v>
      </c>
      <c r="G875" s="1097"/>
      <c r="H875" s="1091"/>
      <c r="I875" s="480"/>
      <c r="J875" s="348"/>
      <c r="K875" s="348"/>
    </row>
    <row r="876" spans="1:11" ht="48">
      <c r="A876" s="333"/>
      <c r="B876" s="333"/>
      <c r="C876" s="1030" t="s">
        <v>802</v>
      </c>
      <c r="D876" s="1087" t="s">
        <v>1792</v>
      </c>
      <c r="E876" s="1088" t="s">
        <v>1775</v>
      </c>
      <c r="F876" s="1089" t="s">
        <v>517</v>
      </c>
      <c r="G876" s="1097"/>
      <c r="H876" s="1091"/>
      <c r="I876" s="480"/>
      <c r="J876" s="348"/>
      <c r="K876" s="348"/>
    </row>
    <row r="877" spans="1:11" ht="24">
      <c r="A877" s="333"/>
      <c r="B877" s="333"/>
      <c r="C877" s="1030" t="s">
        <v>803</v>
      </c>
      <c r="D877" s="1087" t="s">
        <v>1793</v>
      </c>
      <c r="E877" s="1088" t="s">
        <v>1794</v>
      </c>
      <c r="F877" s="1089" t="s">
        <v>517</v>
      </c>
      <c r="G877" s="1097"/>
      <c r="H877" s="1091"/>
      <c r="I877" s="480"/>
      <c r="J877" s="348"/>
      <c r="K877" s="348"/>
    </row>
    <row r="878" spans="1:11" ht="14.4">
      <c r="A878" s="333"/>
      <c r="B878" s="333"/>
      <c r="C878" s="1030" t="s">
        <v>804</v>
      </c>
      <c r="D878" s="1087" t="s">
        <v>1795</v>
      </c>
      <c r="E878" s="1088" t="s">
        <v>1775</v>
      </c>
      <c r="F878" s="1089" t="s">
        <v>517</v>
      </c>
      <c r="G878" s="1097"/>
      <c r="H878" s="1091"/>
      <c r="I878" s="480"/>
      <c r="J878" s="348"/>
      <c r="K878" s="348"/>
    </row>
    <row r="879" spans="1:11" ht="24">
      <c r="A879" s="333"/>
      <c r="B879" s="333"/>
      <c r="C879" s="1030" t="s">
        <v>805</v>
      </c>
      <c r="D879" s="1087" t="s">
        <v>1796</v>
      </c>
      <c r="E879" s="1088" t="s">
        <v>1775</v>
      </c>
      <c r="F879" s="1089" t="s">
        <v>517</v>
      </c>
      <c r="G879" s="1097"/>
      <c r="H879" s="1091"/>
      <c r="I879" s="480"/>
      <c r="J879" s="348"/>
      <c r="K879" s="348"/>
    </row>
    <row r="880" spans="1:11" ht="14.4">
      <c r="A880" s="333"/>
      <c r="B880" s="333"/>
      <c r="C880" s="1092" t="s">
        <v>806</v>
      </c>
      <c r="D880" s="1093" t="s">
        <v>1797</v>
      </c>
      <c r="E880" s="1094" t="s">
        <v>1775</v>
      </c>
      <c r="F880" s="1089" t="s">
        <v>517</v>
      </c>
      <c r="G880" s="1097"/>
      <c r="H880" s="1091"/>
      <c r="I880" s="480"/>
      <c r="J880" s="348"/>
      <c r="K880" s="348"/>
    </row>
    <row r="881" spans="1:11" ht="14.4">
      <c r="A881" s="333"/>
      <c r="B881" s="333"/>
      <c r="C881" s="1014"/>
      <c r="D881" s="1007" t="s">
        <v>1540</v>
      </c>
      <c r="E881" s="1008"/>
      <c r="F881" s="1095" t="s">
        <v>517</v>
      </c>
      <c r="G881" s="1090"/>
      <c r="H881" s="1096"/>
      <c r="I881" s="480"/>
      <c r="J881" s="348"/>
      <c r="K881" s="348"/>
    </row>
    <row r="882" spans="1:11" ht="14.4">
      <c r="A882" s="333"/>
      <c r="B882" s="333"/>
      <c r="C882" s="1014"/>
      <c r="D882" s="1008"/>
      <c r="E882" s="1008"/>
      <c r="F882" s="1095"/>
      <c r="G882" s="1090"/>
      <c r="H882" s="1096"/>
      <c r="I882" s="480"/>
      <c r="J882" s="348"/>
      <c r="K882" s="348"/>
    </row>
    <row r="883" spans="1:11" ht="14.4">
      <c r="A883" s="333"/>
      <c r="B883" s="333"/>
      <c r="C883" s="1014"/>
      <c r="D883" s="1008"/>
      <c r="E883" s="1008"/>
      <c r="F883" s="1095"/>
      <c r="G883" s="1090"/>
      <c r="H883" s="1096"/>
      <c r="I883" s="480"/>
      <c r="J883" s="348"/>
      <c r="K883" s="348"/>
    </row>
    <row r="884" spans="1:11" ht="14.4">
      <c r="A884" s="333"/>
      <c r="B884" s="333"/>
      <c r="C884" s="1082" t="s">
        <v>807</v>
      </c>
      <c r="D884" s="1013" t="s">
        <v>1798</v>
      </c>
      <c r="E884" s="1013"/>
      <c r="F884" s="1095"/>
      <c r="G884" s="1090"/>
      <c r="H884" s="1096"/>
      <c r="I884" s="480"/>
      <c r="J884" s="348"/>
      <c r="K884" s="348"/>
    </row>
    <row r="885" spans="1:11" ht="14.4">
      <c r="A885" s="333"/>
      <c r="B885" s="333"/>
      <c r="C885" s="1014"/>
      <c r="D885" s="1013"/>
      <c r="E885" s="1013"/>
      <c r="F885" s="1095"/>
      <c r="G885" s="1090"/>
      <c r="H885" s="1096"/>
      <c r="I885" s="480"/>
      <c r="J885" s="348"/>
      <c r="K885" s="348"/>
    </row>
    <row r="886" spans="1:11" ht="14.4">
      <c r="A886" s="333"/>
      <c r="B886" s="333"/>
      <c r="C886" s="1030" t="s">
        <v>808</v>
      </c>
      <c r="D886" s="1087" t="s">
        <v>1799</v>
      </c>
      <c r="E886" s="1088" t="s">
        <v>1775</v>
      </c>
      <c r="F886" s="1089" t="s">
        <v>517</v>
      </c>
      <c r="G886" s="1097"/>
      <c r="H886" s="1091"/>
      <c r="I886" s="480"/>
      <c r="J886" s="348"/>
      <c r="K886" s="348"/>
    </row>
    <row r="887" spans="1:11" ht="14.4">
      <c r="A887" s="333"/>
      <c r="B887" s="333"/>
      <c r="C887" s="1030" t="s">
        <v>809</v>
      </c>
      <c r="D887" s="1087" t="s">
        <v>1800</v>
      </c>
      <c r="E887" s="1088" t="s">
        <v>1775</v>
      </c>
      <c r="F887" s="1089" t="s">
        <v>517</v>
      </c>
      <c r="G887" s="1097"/>
      <c r="H887" s="1091"/>
      <c r="I887" s="480"/>
      <c r="J887" s="348"/>
      <c r="K887" s="348"/>
    </row>
    <row r="888" spans="1:11" ht="14.4">
      <c r="A888" s="333"/>
      <c r="B888" s="333"/>
      <c r="C888" s="1030" t="s">
        <v>888</v>
      </c>
      <c r="D888" s="1087" t="s">
        <v>1801</v>
      </c>
      <c r="E888" s="1088" t="s">
        <v>1775</v>
      </c>
      <c r="F888" s="1089" t="s">
        <v>517</v>
      </c>
      <c r="G888" s="1097"/>
      <c r="H888" s="1091"/>
      <c r="I888" s="480"/>
      <c r="J888" s="348"/>
      <c r="K888" s="348"/>
    </row>
    <row r="889" spans="1:11" ht="14.4">
      <c r="A889" s="333"/>
      <c r="B889" s="333"/>
      <c r="C889" s="1092" t="s">
        <v>1056</v>
      </c>
      <c r="D889" s="1093" t="s">
        <v>2848</v>
      </c>
      <c r="E889" s="1094" t="s">
        <v>1775</v>
      </c>
      <c r="F889" s="1089" t="s">
        <v>517</v>
      </c>
      <c r="G889" s="1097"/>
      <c r="H889" s="1091"/>
      <c r="I889" s="480"/>
      <c r="J889" s="348"/>
      <c r="K889" s="348"/>
    </row>
    <row r="890" spans="1:11" ht="14.4">
      <c r="A890" s="333"/>
      <c r="B890" s="333"/>
      <c r="C890" s="1014"/>
      <c r="D890" s="1007" t="s">
        <v>1540</v>
      </c>
      <c r="E890" s="1008"/>
      <c r="F890" s="1095" t="s">
        <v>517</v>
      </c>
      <c r="G890" s="1090"/>
      <c r="H890" s="1096"/>
      <c r="I890" s="480"/>
      <c r="J890" s="348"/>
      <c r="K890" s="348"/>
    </row>
    <row r="891" spans="1:11" ht="14.4">
      <c r="A891" s="333"/>
      <c r="B891" s="333"/>
      <c r="C891" s="1014"/>
      <c r="D891" s="1008"/>
      <c r="E891" s="1008"/>
      <c r="F891" s="1095" t="s">
        <v>517</v>
      </c>
      <c r="G891" s="1090"/>
      <c r="H891" s="1096"/>
      <c r="I891" s="480"/>
      <c r="J891" s="348"/>
      <c r="K891" s="348"/>
    </row>
    <row r="892" spans="1:11" ht="14.4">
      <c r="A892" s="333"/>
      <c r="B892" s="333"/>
      <c r="C892" s="1014"/>
      <c r="D892" s="1008"/>
      <c r="E892" s="1008"/>
      <c r="F892" s="1095" t="s">
        <v>517</v>
      </c>
      <c r="G892" s="1090"/>
      <c r="H892" s="1096"/>
      <c r="I892" s="480"/>
      <c r="J892" s="348"/>
      <c r="K892" s="348"/>
    </row>
    <row r="893" spans="1:11" ht="25.2">
      <c r="A893" s="333"/>
      <c r="B893" s="333"/>
      <c r="C893" s="1082" t="s">
        <v>810</v>
      </c>
      <c r="D893" s="1013" t="s">
        <v>1803</v>
      </c>
      <c r="E893" s="1013"/>
      <c r="F893" s="1095"/>
      <c r="G893" s="1090"/>
      <c r="H893" s="1096"/>
      <c r="I893" s="480"/>
      <c r="J893" s="348"/>
      <c r="K893" s="348"/>
    </row>
    <row r="894" spans="1:11" ht="14.4">
      <c r="A894" s="333"/>
      <c r="B894" s="333"/>
      <c r="C894" s="1014"/>
      <c r="D894" s="1013"/>
      <c r="E894" s="1013"/>
      <c r="F894" s="1095"/>
      <c r="G894" s="1090"/>
      <c r="H894" s="1096"/>
      <c r="I894" s="480"/>
      <c r="J894" s="348"/>
      <c r="K894" s="348"/>
    </row>
    <row r="895" spans="1:11" ht="14.4">
      <c r="A895" s="333"/>
      <c r="B895" s="333"/>
      <c r="C895" s="1030" t="s">
        <v>811</v>
      </c>
      <c r="D895" s="1087" t="s">
        <v>1804</v>
      </c>
      <c r="E895" s="1088" t="s">
        <v>1775</v>
      </c>
      <c r="F895" s="1089" t="s">
        <v>517</v>
      </c>
      <c r="G895" s="1097"/>
      <c r="H895" s="1091"/>
      <c r="I895" s="480"/>
      <c r="J895" s="348"/>
      <c r="K895" s="348"/>
    </row>
    <row r="896" spans="1:11" ht="14.4">
      <c r="A896" s="333"/>
      <c r="B896" s="333"/>
      <c r="C896" s="1030" t="s">
        <v>1805</v>
      </c>
      <c r="D896" s="1087" t="s">
        <v>606</v>
      </c>
      <c r="E896" s="1088" t="s">
        <v>1775</v>
      </c>
      <c r="F896" s="1089" t="s">
        <v>517</v>
      </c>
      <c r="G896" s="1097"/>
      <c r="H896" s="1091"/>
      <c r="I896" s="480"/>
      <c r="J896" s="348"/>
      <c r="K896" s="348"/>
    </row>
    <row r="897" spans="1:11" ht="24">
      <c r="A897" s="333"/>
      <c r="B897" s="333"/>
      <c r="C897" s="1030" t="s">
        <v>1806</v>
      </c>
      <c r="D897" s="1087" t="s">
        <v>1807</v>
      </c>
      <c r="E897" s="1088" t="s">
        <v>1775</v>
      </c>
      <c r="F897" s="1089" t="s">
        <v>517</v>
      </c>
      <c r="G897" s="1097"/>
      <c r="H897" s="1091"/>
      <c r="I897" s="480"/>
      <c r="J897" s="348"/>
      <c r="K897" s="348"/>
    </row>
    <row r="898" spans="1:11" ht="14.4">
      <c r="A898" s="333"/>
      <c r="B898" s="333"/>
      <c r="C898" s="1030" t="s">
        <v>1808</v>
      </c>
      <c r="D898" s="1087" t="s">
        <v>1809</v>
      </c>
      <c r="E898" s="1088" t="s">
        <v>1775</v>
      </c>
      <c r="F898" s="1089" t="s">
        <v>517</v>
      </c>
      <c r="G898" s="1097"/>
      <c r="H898" s="1091"/>
      <c r="I898" s="480"/>
      <c r="J898" s="348"/>
      <c r="K898" s="348"/>
    </row>
    <row r="899" spans="1:11" ht="14.4">
      <c r="A899" s="333"/>
      <c r="B899" s="333"/>
      <c r="C899" s="1030" t="s">
        <v>1810</v>
      </c>
      <c r="D899" s="1087" t="s">
        <v>1811</v>
      </c>
      <c r="E899" s="1088" t="s">
        <v>1775</v>
      </c>
      <c r="F899" s="1089" t="s">
        <v>517</v>
      </c>
      <c r="G899" s="1097"/>
      <c r="H899" s="1091"/>
      <c r="I899" s="480"/>
      <c r="J899" s="348"/>
      <c r="K899" s="348"/>
    </row>
    <row r="900" spans="1:11" ht="14.4">
      <c r="A900" s="333"/>
      <c r="B900" s="333"/>
      <c r="C900" s="1030" t="s">
        <v>1812</v>
      </c>
      <c r="D900" s="1087" t="s">
        <v>1813</v>
      </c>
      <c r="E900" s="1088" t="s">
        <v>1775</v>
      </c>
      <c r="F900" s="1089" t="s">
        <v>517</v>
      </c>
      <c r="G900" s="1097"/>
      <c r="H900" s="1091"/>
      <c r="I900" s="480"/>
      <c r="J900" s="348"/>
      <c r="K900" s="348"/>
    </row>
    <row r="901" spans="1:11" ht="14.4">
      <c r="A901" s="333"/>
      <c r="B901" s="333"/>
      <c r="C901" s="1030" t="s">
        <v>1814</v>
      </c>
      <c r="D901" s="1087" t="s">
        <v>1815</v>
      </c>
      <c r="E901" s="1088" t="s">
        <v>244</v>
      </c>
      <c r="F901" s="1089" t="s">
        <v>517</v>
      </c>
      <c r="G901" s="1097"/>
      <c r="H901" s="1091"/>
      <c r="I901" s="480"/>
      <c r="J901" s="348"/>
      <c r="K901" s="348"/>
    </row>
    <row r="902" spans="1:11" ht="36">
      <c r="A902" s="333"/>
      <c r="B902" s="333"/>
      <c r="C902" s="1030" t="s">
        <v>1816</v>
      </c>
      <c r="D902" s="1087" t="s">
        <v>1817</v>
      </c>
      <c r="E902" s="1088" t="s">
        <v>1775</v>
      </c>
      <c r="F902" s="1089" t="s">
        <v>517</v>
      </c>
      <c r="G902" s="1097"/>
      <c r="H902" s="1091"/>
      <c r="I902" s="480"/>
      <c r="J902" s="348"/>
      <c r="K902" s="348"/>
    </row>
    <row r="903" spans="1:11" ht="14.4">
      <c r="A903" s="333"/>
      <c r="B903" s="333"/>
      <c r="C903" s="1092" t="s">
        <v>1818</v>
      </c>
      <c r="D903" s="1093" t="s">
        <v>1819</v>
      </c>
      <c r="E903" s="1094" t="s">
        <v>1775</v>
      </c>
      <c r="F903" s="1089" t="s">
        <v>517</v>
      </c>
      <c r="G903" s="1097"/>
      <c r="H903" s="1091"/>
      <c r="I903" s="480"/>
      <c r="J903" s="348"/>
      <c r="K903" s="348"/>
    </row>
    <row r="904" spans="1:11" ht="14.4">
      <c r="A904" s="333"/>
      <c r="B904" s="333"/>
      <c r="C904" s="1014"/>
      <c r="D904" s="1007" t="s">
        <v>1540</v>
      </c>
      <c r="E904" s="1008"/>
      <c r="F904" s="1095" t="s">
        <v>517</v>
      </c>
      <c r="G904" s="1090"/>
      <c r="H904" s="1096"/>
      <c r="I904" s="480"/>
      <c r="J904" s="348"/>
      <c r="K904" s="348"/>
    </row>
    <row r="905" spans="1:11" ht="14.4">
      <c r="A905" s="333"/>
      <c r="B905" s="333"/>
      <c r="C905" s="1014"/>
      <c r="D905" s="1008"/>
      <c r="E905" s="1008"/>
      <c r="F905" s="1095" t="s">
        <v>517</v>
      </c>
      <c r="G905" s="1090"/>
      <c r="H905" s="1096"/>
      <c r="I905" s="480"/>
      <c r="J905" s="348"/>
      <c r="K905" s="348"/>
    </row>
    <row r="906" spans="1:11" ht="14.4">
      <c r="A906" s="333"/>
      <c r="B906" s="333"/>
      <c r="C906" s="1014"/>
      <c r="D906" s="1008"/>
      <c r="E906" s="1008"/>
      <c r="F906" s="1095"/>
      <c r="G906" s="1090"/>
      <c r="H906" s="1096"/>
      <c r="I906" s="480"/>
      <c r="J906" s="348"/>
      <c r="K906" s="348"/>
    </row>
    <row r="907" spans="1:11" ht="14.4">
      <c r="A907" s="333"/>
      <c r="B907" s="333"/>
      <c r="C907" s="1082" t="s">
        <v>812</v>
      </c>
      <c r="D907" s="1013" t="s">
        <v>1820</v>
      </c>
      <c r="E907" s="1013"/>
      <c r="F907" s="1095"/>
      <c r="G907" s="1090"/>
      <c r="H907" s="1096"/>
      <c r="I907" s="480"/>
      <c r="J907" s="348"/>
      <c r="K907" s="348"/>
    </row>
    <row r="908" spans="1:11" ht="14.4">
      <c r="A908" s="333"/>
      <c r="B908" s="333"/>
      <c r="C908" s="1014"/>
      <c r="D908" s="1013"/>
      <c r="E908" s="1013"/>
      <c r="F908" s="1095"/>
      <c r="G908" s="1090"/>
      <c r="H908" s="1096"/>
      <c r="I908" s="480"/>
      <c r="J908" s="348"/>
      <c r="K908" s="348"/>
    </row>
    <row r="909" spans="1:11" ht="24">
      <c r="A909" s="333"/>
      <c r="B909" s="333"/>
      <c r="C909" s="1030" t="s">
        <v>813</v>
      </c>
      <c r="D909" s="1087" t="s">
        <v>1821</v>
      </c>
      <c r="E909" s="1088" t="s">
        <v>1775</v>
      </c>
      <c r="F909" s="1089" t="s">
        <v>517</v>
      </c>
      <c r="G909" s="1097"/>
      <c r="H909" s="1091"/>
      <c r="I909" s="480"/>
      <c r="J909" s="348"/>
      <c r="K909" s="348"/>
    </row>
    <row r="910" spans="1:11" ht="24">
      <c r="A910" s="333"/>
      <c r="B910" s="333"/>
      <c r="C910" s="1030" t="s">
        <v>1059</v>
      </c>
      <c r="D910" s="1087" t="s">
        <v>1822</v>
      </c>
      <c r="E910" s="1088" t="s">
        <v>1775</v>
      </c>
      <c r="F910" s="1089" t="s">
        <v>517</v>
      </c>
      <c r="G910" s="1097"/>
      <c r="H910" s="1091"/>
      <c r="I910" s="480"/>
      <c r="J910" s="348"/>
      <c r="K910" s="348"/>
    </row>
    <row r="911" spans="1:11" ht="14.4">
      <c r="A911" s="333"/>
      <c r="B911" s="333"/>
      <c r="C911" s="1030" t="s">
        <v>1060</v>
      </c>
      <c r="D911" s="1087" t="s">
        <v>1823</v>
      </c>
      <c r="E911" s="1088" t="s">
        <v>1775</v>
      </c>
      <c r="F911" s="1089" t="s">
        <v>517</v>
      </c>
      <c r="G911" s="1097"/>
      <c r="H911" s="1091"/>
      <c r="I911" s="480"/>
      <c r="J911" s="348"/>
      <c r="K911" s="348"/>
    </row>
    <row r="912" spans="1:11" ht="24">
      <c r="A912" s="333"/>
      <c r="B912" s="333"/>
      <c r="C912" s="1030" t="s">
        <v>1061</v>
      </c>
      <c r="D912" s="1087" t="s">
        <v>1824</v>
      </c>
      <c r="E912" s="1088" t="s">
        <v>1775</v>
      </c>
      <c r="F912" s="1089" t="s">
        <v>517</v>
      </c>
      <c r="G912" s="1097"/>
      <c r="H912" s="1091"/>
      <c r="I912" s="480"/>
      <c r="J912" s="348"/>
      <c r="K912" s="348"/>
    </row>
    <row r="913" spans="1:11" ht="14.4">
      <c r="A913" s="333"/>
      <c r="B913" s="333"/>
      <c r="C913" s="1030" t="s">
        <v>1062</v>
      </c>
      <c r="D913" s="1087" t="s">
        <v>1825</v>
      </c>
      <c r="E913" s="1088" t="s">
        <v>1775</v>
      </c>
      <c r="F913" s="1089" t="s">
        <v>517</v>
      </c>
      <c r="G913" s="1097"/>
      <c r="H913" s="1091"/>
      <c r="I913" s="480"/>
      <c r="J913" s="348"/>
      <c r="K913" s="348"/>
    </row>
    <row r="914" spans="1:11" ht="14.4">
      <c r="A914" s="333"/>
      <c r="B914" s="333"/>
      <c r="C914" s="1030" t="s">
        <v>857</v>
      </c>
      <c r="D914" s="1087" t="s">
        <v>1826</v>
      </c>
      <c r="E914" s="1088" t="s">
        <v>1775</v>
      </c>
      <c r="F914" s="1089" t="s">
        <v>517</v>
      </c>
      <c r="G914" s="1097"/>
      <c r="H914" s="1091"/>
      <c r="I914" s="480"/>
      <c r="J914" s="348"/>
      <c r="K914" s="348"/>
    </row>
    <row r="915" spans="1:11" ht="14.4">
      <c r="A915" s="333"/>
      <c r="B915" s="333"/>
      <c r="C915" s="1092" t="s">
        <v>858</v>
      </c>
      <c r="D915" s="1093" t="s">
        <v>1827</v>
      </c>
      <c r="E915" s="1094" t="s">
        <v>1775</v>
      </c>
      <c r="F915" s="1089" t="s">
        <v>517</v>
      </c>
      <c r="G915" s="1097"/>
      <c r="H915" s="1091"/>
      <c r="I915" s="480"/>
      <c r="J915" s="348"/>
      <c r="K915" s="348"/>
    </row>
    <row r="916" spans="1:11" ht="14.4">
      <c r="A916" s="333"/>
      <c r="B916" s="333"/>
      <c r="C916" s="1014"/>
      <c r="D916" s="1007" t="s">
        <v>1540</v>
      </c>
      <c r="E916" s="1008"/>
      <c r="F916" s="1095"/>
      <c r="G916" s="1090"/>
      <c r="H916" s="1096"/>
      <c r="I916" s="480"/>
      <c r="J916" s="348"/>
      <c r="K916" s="348"/>
    </row>
    <row r="917" spans="1:11" ht="14.4">
      <c r="A917" s="333"/>
      <c r="B917" s="333"/>
      <c r="C917" s="1014"/>
      <c r="D917" s="1008"/>
      <c r="E917" s="1008"/>
      <c r="F917" s="1095"/>
      <c r="G917" s="1090"/>
      <c r="H917" s="1096"/>
      <c r="I917" s="480"/>
      <c r="J917" s="348"/>
      <c r="K917" s="348"/>
    </row>
    <row r="918" spans="1:11" ht="14.4">
      <c r="A918" s="333"/>
      <c r="B918" s="333"/>
      <c r="C918" s="1014"/>
      <c r="D918" s="1008"/>
      <c r="E918" s="1008"/>
      <c r="F918" s="1095"/>
      <c r="G918" s="1090"/>
      <c r="H918" s="1096"/>
      <c r="I918" s="480"/>
      <c r="J918" s="348"/>
      <c r="K918" s="348"/>
    </row>
    <row r="919" spans="1:11" ht="25.2">
      <c r="A919" s="333"/>
      <c r="B919" s="333"/>
      <c r="C919" s="1082" t="s">
        <v>1828</v>
      </c>
      <c r="D919" s="1013" t="s">
        <v>1829</v>
      </c>
      <c r="E919" s="1013"/>
      <c r="F919" s="1095"/>
      <c r="G919" s="1090"/>
      <c r="H919" s="1096"/>
      <c r="I919" s="480"/>
      <c r="J919" s="348"/>
      <c r="K919" s="348"/>
    </row>
    <row r="920" spans="1:11" ht="14.4">
      <c r="A920" s="333"/>
      <c r="B920" s="333"/>
      <c r="C920" s="1014"/>
      <c r="D920" s="1013"/>
      <c r="E920" s="1013"/>
      <c r="F920" s="1095"/>
      <c r="G920" s="1090"/>
      <c r="H920" s="1096"/>
      <c r="I920" s="480"/>
      <c r="J920" s="348"/>
      <c r="K920" s="348"/>
    </row>
    <row r="921" spans="1:11" ht="24">
      <c r="A921" s="333"/>
      <c r="B921" s="333"/>
      <c r="C921" s="1030" t="s">
        <v>814</v>
      </c>
      <c r="D921" s="1087" t="s">
        <v>1830</v>
      </c>
      <c r="E921" s="1088" t="s">
        <v>1775</v>
      </c>
      <c r="F921" s="1089" t="s">
        <v>517</v>
      </c>
      <c r="G921" s="1097"/>
      <c r="H921" s="1091"/>
      <c r="I921" s="480"/>
      <c r="J921" s="348"/>
      <c r="K921" s="348"/>
    </row>
    <row r="922" spans="1:11" ht="14.4">
      <c r="A922" s="333"/>
      <c r="B922" s="333"/>
      <c r="C922" s="1030" t="s">
        <v>1831</v>
      </c>
      <c r="D922" s="1087" t="s">
        <v>1832</v>
      </c>
      <c r="E922" s="1088" t="s">
        <v>1775</v>
      </c>
      <c r="F922" s="1089" t="s">
        <v>517</v>
      </c>
      <c r="G922" s="1097"/>
      <c r="H922" s="1091"/>
      <c r="I922" s="480"/>
      <c r="J922" s="348"/>
      <c r="K922" s="348"/>
    </row>
    <row r="923" spans="1:11" ht="14.4">
      <c r="A923" s="333"/>
      <c r="B923" s="333"/>
      <c r="C923" s="1030" t="s">
        <v>1833</v>
      </c>
      <c r="D923" s="1087" t="s">
        <v>1834</v>
      </c>
      <c r="E923" s="1088" t="s">
        <v>1775</v>
      </c>
      <c r="F923" s="1089" t="s">
        <v>517</v>
      </c>
      <c r="G923" s="1097"/>
      <c r="H923" s="1091"/>
      <c r="I923" s="480"/>
      <c r="J923" s="348"/>
      <c r="K923" s="348"/>
    </row>
    <row r="924" spans="1:11" ht="24">
      <c r="A924" s="333"/>
      <c r="B924" s="333"/>
      <c r="C924" s="1030" t="s">
        <v>1835</v>
      </c>
      <c r="D924" s="1087" t="s">
        <v>1836</v>
      </c>
      <c r="E924" s="1088" t="s">
        <v>1775</v>
      </c>
      <c r="F924" s="1089" t="s">
        <v>517</v>
      </c>
      <c r="G924" s="1097"/>
      <c r="H924" s="1091"/>
      <c r="I924" s="480"/>
      <c r="J924" s="348"/>
      <c r="K924" s="348"/>
    </row>
    <row r="925" spans="1:11" ht="36">
      <c r="A925" s="333"/>
      <c r="B925" s="333"/>
      <c r="C925" s="1030" t="s">
        <v>1837</v>
      </c>
      <c r="D925" s="1087" t="s">
        <v>1838</v>
      </c>
      <c r="E925" s="1088" t="s">
        <v>1775</v>
      </c>
      <c r="F925" s="1089" t="s">
        <v>517</v>
      </c>
      <c r="G925" s="1097"/>
      <c r="H925" s="1091"/>
      <c r="I925" s="480"/>
      <c r="J925" s="348"/>
      <c r="K925" s="348"/>
    </row>
    <row r="926" spans="1:11" ht="24">
      <c r="A926" s="333"/>
      <c r="B926" s="333"/>
      <c r="C926" s="1030" t="s">
        <v>1839</v>
      </c>
      <c r="D926" s="1087" t="s">
        <v>1840</v>
      </c>
      <c r="E926" s="1088" t="s">
        <v>1775</v>
      </c>
      <c r="F926" s="1089" t="s">
        <v>2995</v>
      </c>
      <c r="G926" s="1097"/>
      <c r="H926" s="1091"/>
      <c r="I926" s="480"/>
      <c r="J926" s="348"/>
      <c r="K926" s="348"/>
    </row>
    <row r="927" spans="1:11" ht="24">
      <c r="A927" s="333"/>
      <c r="B927" s="333"/>
      <c r="C927" s="1030" t="s">
        <v>1841</v>
      </c>
      <c r="D927" s="1087" t="s">
        <v>1842</v>
      </c>
      <c r="E927" s="1088" t="s">
        <v>1775</v>
      </c>
      <c r="F927" s="1089" t="s">
        <v>517</v>
      </c>
      <c r="G927" s="1097"/>
      <c r="H927" s="1091"/>
      <c r="I927" s="480"/>
      <c r="J927" s="348"/>
      <c r="K927" s="348"/>
    </row>
    <row r="928" spans="1:11" ht="24">
      <c r="A928" s="333"/>
      <c r="B928" s="333"/>
      <c r="C928" s="1030" t="s">
        <v>1843</v>
      </c>
      <c r="D928" s="1087" t="s">
        <v>1844</v>
      </c>
      <c r="E928" s="1088" t="s">
        <v>1775</v>
      </c>
      <c r="F928" s="1089" t="s">
        <v>517</v>
      </c>
      <c r="G928" s="1097"/>
      <c r="H928" s="1091"/>
      <c r="I928" s="480"/>
      <c r="J928" s="348"/>
      <c r="K928" s="348"/>
    </row>
    <row r="929" spans="1:11" ht="14.4">
      <c r="A929" s="333"/>
      <c r="B929" s="333"/>
      <c r="C929" s="1092" t="s">
        <v>1845</v>
      </c>
      <c r="D929" s="1093" t="s">
        <v>1846</v>
      </c>
      <c r="E929" s="1094" t="s">
        <v>1380</v>
      </c>
      <c r="F929" s="1089" t="s">
        <v>517</v>
      </c>
      <c r="G929" s="1097"/>
      <c r="H929" s="1091"/>
      <c r="I929" s="480"/>
      <c r="J929" s="348"/>
      <c r="K929" s="348"/>
    </row>
    <row r="930" spans="1:11" ht="14.4">
      <c r="A930" s="333"/>
      <c r="B930" s="333"/>
      <c r="C930" s="1030"/>
      <c r="D930" s="1007" t="s">
        <v>1540</v>
      </c>
      <c r="E930" s="1008"/>
      <c r="F930" s="1095" t="s">
        <v>517</v>
      </c>
      <c r="G930" s="1090"/>
      <c r="H930" s="1096"/>
      <c r="I930" s="480"/>
      <c r="J930" s="348"/>
      <c r="K930" s="348"/>
    </row>
    <row r="931" spans="1:11" ht="14.4">
      <c r="A931" s="333"/>
      <c r="B931" s="333"/>
      <c r="C931" s="1030"/>
      <c r="D931" s="1008"/>
      <c r="E931" s="1008"/>
      <c r="F931" s="1095" t="s">
        <v>517</v>
      </c>
      <c r="G931" s="1090"/>
      <c r="H931" s="1096"/>
      <c r="I931" s="480"/>
      <c r="J931" s="348"/>
      <c r="K931" s="348"/>
    </row>
    <row r="932" spans="1:11" ht="14.4">
      <c r="A932" s="333"/>
      <c r="B932" s="333"/>
      <c r="C932" s="1014"/>
      <c r="D932" s="1008"/>
      <c r="E932" s="1008"/>
      <c r="F932" s="1095"/>
      <c r="G932" s="1090"/>
      <c r="H932" s="1096"/>
      <c r="I932" s="480"/>
      <c r="J932" s="348"/>
      <c r="K932" s="348"/>
    </row>
    <row r="933" spans="1:11" ht="37.799999999999997">
      <c r="A933" s="333"/>
      <c r="B933" s="333"/>
      <c r="C933" s="1082" t="s">
        <v>1847</v>
      </c>
      <c r="D933" s="1013" t="s">
        <v>1848</v>
      </c>
      <c r="E933" s="1013"/>
      <c r="F933" s="1095"/>
      <c r="G933" s="1090"/>
      <c r="H933" s="1096"/>
      <c r="I933" s="480"/>
      <c r="J933" s="348"/>
      <c r="K933" s="348"/>
    </row>
    <row r="934" spans="1:11" ht="14.4">
      <c r="A934" s="333"/>
      <c r="B934" s="333"/>
      <c r="C934" s="1014"/>
      <c r="D934" s="1013"/>
      <c r="E934" s="1013"/>
      <c r="F934" s="1095"/>
      <c r="G934" s="1090"/>
      <c r="H934" s="1096"/>
      <c r="I934" s="480"/>
      <c r="J934" s="348"/>
      <c r="K934" s="348"/>
    </row>
    <row r="935" spans="1:11" ht="14.4">
      <c r="A935" s="333"/>
      <c r="B935" s="333"/>
      <c r="C935" s="1030" t="s">
        <v>559</v>
      </c>
      <c r="D935" s="1087" t="s">
        <v>1849</v>
      </c>
      <c r="E935" s="1088" t="s">
        <v>244</v>
      </c>
      <c r="F935" s="1089" t="s">
        <v>517</v>
      </c>
      <c r="G935" s="1097"/>
      <c r="H935" s="1091"/>
      <c r="I935" s="480"/>
      <c r="J935" s="348"/>
      <c r="K935" s="348"/>
    </row>
    <row r="936" spans="1:11" ht="14.4">
      <c r="A936" s="333"/>
      <c r="B936" s="333"/>
      <c r="C936" s="1030" t="s">
        <v>1850</v>
      </c>
      <c r="D936" s="1087" t="s">
        <v>1851</v>
      </c>
      <c r="E936" s="1088" t="s">
        <v>244</v>
      </c>
      <c r="F936" s="1089" t="s">
        <v>517</v>
      </c>
      <c r="G936" s="1097"/>
      <c r="H936" s="1091"/>
      <c r="I936" s="480"/>
      <c r="J936" s="348"/>
      <c r="K936" s="348"/>
    </row>
    <row r="937" spans="1:11" ht="14.4">
      <c r="A937" s="333"/>
      <c r="B937" s="333"/>
      <c r="C937" s="1030" t="s">
        <v>1852</v>
      </c>
      <c r="D937" s="1087" t="s">
        <v>1853</v>
      </c>
      <c r="E937" s="1088" t="s">
        <v>244</v>
      </c>
      <c r="F937" s="1089" t="s">
        <v>517</v>
      </c>
      <c r="G937" s="1097"/>
      <c r="H937" s="1091"/>
      <c r="I937" s="480"/>
      <c r="J937" s="348"/>
      <c r="K937" s="348"/>
    </row>
    <row r="938" spans="1:11" ht="14.4">
      <c r="A938" s="333"/>
      <c r="B938" s="333"/>
      <c r="C938" s="1030" t="s">
        <v>1854</v>
      </c>
      <c r="D938" s="1087" t="s">
        <v>1855</v>
      </c>
      <c r="E938" s="1088" t="s">
        <v>1775</v>
      </c>
      <c r="F938" s="1089" t="s">
        <v>517</v>
      </c>
      <c r="G938" s="1097"/>
      <c r="H938" s="1091"/>
      <c r="I938" s="480"/>
      <c r="J938" s="348"/>
      <c r="K938" s="348"/>
    </row>
    <row r="939" spans="1:11" ht="14.4">
      <c r="A939" s="333"/>
      <c r="B939" s="333"/>
      <c r="C939" s="1030" t="s">
        <v>1856</v>
      </c>
      <c r="D939" s="1087" t="s">
        <v>1857</v>
      </c>
      <c r="E939" s="1088" t="s">
        <v>1775</v>
      </c>
      <c r="F939" s="1089" t="s">
        <v>517</v>
      </c>
      <c r="G939" s="1097"/>
      <c r="H939" s="1091"/>
      <c r="I939" s="480"/>
      <c r="J939" s="348"/>
      <c r="K939" s="348"/>
    </row>
    <row r="940" spans="1:11" ht="14.4">
      <c r="A940" s="333"/>
      <c r="B940" s="333"/>
      <c r="C940" s="1030" t="s">
        <v>1858</v>
      </c>
      <c r="D940" s="1087" t="s">
        <v>1859</v>
      </c>
      <c r="E940" s="1088" t="s">
        <v>1794</v>
      </c>
      <c r="F940" s="1089" t="s">
        <v>517</v>
      </c>
      <c r="G940" s="1097"/>
      <c r="H940" s="1091"/>
      <c r="I940" s="480"/>
      <c r="J940" s="348"/>
      <c r="K940" s="348"/>
    </row>
    <row r="941" spans="1:11" ht="14.4">
      <c r="A941" s="333"/>
      <c r="B941" s="333"/>
      <c r="C941" s="1030" t="s">
        <v>1860</v>
      </c>
      <c r="D941" s="1087" t="s">
        <v>1861</v>
      </c>
      <c r="E941" s="1088" t="s">
        <v>1862</v>
      </c>
      <c r="F941" s="1089" t="s">
        <v>517</v>
      </c>
      <c r="G941" s="1097"/>
      <c r="H941" s="1091"/>
      <c r="I941" s="480"/>
      <c r="J941" s="348"/>
      <c r="K941" s="348"/>
    </row>
    <row r="942" spans="1:11" ht="14.4">
      <c r="A942" s="333"/>
      <c r="B942" s="333"/>
      <c r="C942" s="1030" t="s">
        <v>1863</v>
      </c>
      <c r="D942" s="1087" t="s">
        <v>1864</v>
      </c>
      <c r="E942" s="1088" t="s">
        <v>1775</v>
      </c>
      <c r="F942" s="1089" t="s">
        <v>517</v>
      </c>
      <c r="G942" s="1097"/>
      <c r="H942" s="1091"/>
      <c r="I942" s="480"/>
      <c r="J942" s="348"/>
      <c r="K942" s="348"/>
    </row>
    <row r="943" spans="1:11" ht="24">
      <c r="A943" s="333"/>
      <c r="B943" s="333"/>
      <c r="C943" s="1030" t="s">
        <v>1865</v>
      </c>
      <c r="D943" s="1087" t="s">
        <v>2849</v>
      </c>
      <c r="E943" s="1088" t="s">
        <v>244</v>
      </c>
      <c r="F943" s="1089" t="s">
        <v>517</v>
      </c>
      <c r="G943" s="1097"/>
      <c r="H943" s="1091"/>
      <c r="I943" s="480"/>
      <c r="J943" s="348"/>
      <c r="K943" s="348"/>
    </row>
    <row r="944" spans="1:11" ht="24">
      <c r="A944" s="333"/>
      <c r="B944" s="333"/>
      <c r="C944" s="1030" t="s">
        <v>1866</v>
      </c>
      <c r="D944" s="1087" t="s">
        <v>1867</v>
      </c>
      <c r="E944" s="1088" t="s">
        <v>244</v>
      </c>
      <c r="F944" s="1089" t="s">
        <v>517</v>
      </c>
      <c r="G944" s="1097"/>
      <c r="H944" s="1091"/>
      <c r="I944" s="480"/>
      <c r="J944" s="348"/>
      <c r="K944" s="348"/>
    </row>
    <row r="945" spans="1:11" ht="14.4">
      <c r="A945" s="333"/>
      <c r="B945" s="333"/>
      <c r="C945" s="1092" t="s">
        <v>1868</v>
      </c>
      <c r="D945" s="1093" t="s">
        <v>1869</v>
      </c>
      <c r="E945" s="1094" t="s">
        <v>244</v>
      </c>
      <c r="F945" s="1089" t="s">
        <v>517</v>
      </c>
      <c r="G945" s="1097"/>
      <c r="H945" s="1091"/>
      <c r="I945" s="480"/>
      <c r="J945" s="348"/>
      <c r="K945" s="348"/>
    </row>
    <row r="946" spans="1:11" ht="14.4">
      <c r="A946" s="333"/>
      <c r="B946" s="333"/>
      <c r="C946" s="1014"/>
      <c r="D946" s="1007" t="s">
        <v>1540</v>
      </c>
      <c r="E946" s="1008"/>
      <c r="F946" s="1095" t="s">
        <v>517</v>
      </c>
      <c r="G946" s="1090"/>
      <c r="H946" s="1096"/>
      <c r="I946" s="480"/>
      <c r="J946" s="348"/>
      <c r="K946" s="348"/>
    </row>
    <row r="947" spans="1:11" ht="14.4">
      <c r="A947" s="333"/>
      <c r="B947" s="333"/>
      <c r="C947" s="1014"/>
      <c r="D947" s="1008"/>
      <c r="E947" s="1008"/>
      <c r="F947" s="1095"/>
      <c r="G947" s="1090"/>
      <c r="H947" s="1096"/>
      <c r="I947" s="480"/>
      <c r="J947" s="348"/>
      <c r="K947" s="348"/>
    </row>
    <row r="948" spans="1:11" ht="14.4">
      <c r="A948" s="333"/>
      <c r="B948" s="333"/>
      <c r="C948" s="1014"/>
      <c r="D948" s="1008"/>
      <c r="E948" s="1008"/>
      <c r="F948" s="1095"/>
      <c r="G948" s="1090"/>
      <c r="H948" s="1096"/>
      <c r="I948" s="480"/>
      <c r="J948" s="348"/>
      <c r="K948" s="348"/>
    </row>
    <row r="949" spans="1:11" ht="25.2">
      <c r="A949" s="333"/>
      <c r="B949" s="333"/>
      <c r="C949" s="1082" t="s">
        <v>1870</v>
      </c>
      <c r="D949" s="1013" t="s">
        <v>1871</v>
      </c>
      <c r="E949" s="1013"/>
      <c r="F949" s="1095"/>
      <c r="G949" s="1090"/>
      <c r="H949" s="1096"/>
      <c r="I949" s="480"/>
      <c r="J949" s="348"/>
      <c r="K949" s="348"/>
    </row>
    <row r="950" spans="1:11" ht="14.4">
      <c r="A950" s="333"/>
      <c r="B950" s="333"/>
      <c r="C950" s="1014"/>
      <c r="D950" s="1013"/>
      <c r="E950" s="1013"/>
      <c r="F950" s="1095"/>
      <c r="G950" s="1090"/>
      <c r="H950" s="1096"/>
      <c r="I950" s="480"/>
      <c r="J950" s="348"/>
      <c r="K950" s="348"/>
    </row>
    <row r="951" spans="1:11" ht="36">
      <c r="A951" s="333"/>
      <c r="B951" s="333"/>
      <c r="C951" s="1030" t="s">
        <v>560</v>
      </c>
      <c r="D951" s="1087" t="s">
        <v>1872</v>
      </c>
      <c r="E951" s="1088" t="s">
        <v>1775</v>
      </c>
      <c r="F951" s="1089" t="s">
        <v>517</v>
      </c>
      <c r="G951" s="1097"/>
      <c r="H951" s="1091"/>
      <c r="I951" s="480"/>
      <c r="J951" s="348"/>
      <c r="K951" s="348"/>
    </row>
    <row r="952" spans="1:11" ht="36">
      <c r="A952" s="333"/>
      <c r="B952" s="333"/>
      <c r="C952" s="1030" t="s">
        <v>1873</v>
      </c>
      <c r="D952" s="1087" t="s">
        <v>1874</v>
      </c>
      <c r="E952" s="1088" t="s">
        <v>1775</v>
      </c>
      <c r="F952" s="1089" t="s">
        <v>517</v>
      </c>
      <c r="G952" s="1097"/>
      <c r="H952" s="1091"/>
      <c r="I952" s="480"/>
      <c r="J952" s="348"/>
      <c r="K952" s="348"/>
    </row>
    <row r="953" spans="1:11" ht="14.4">
      <c r="A953" s="333"/>
      <c r="B953" s="333"/>
      <c r="C953" s="1030" t="s">
        <v>1875</v>
      </c>
      <c r="D953" s="1087" t="s">
        <v>1876</v>
      </c>
      <c r="E953" s="1088" t="s">
        <v>1775</v>
      </c>
      <c r="F953" s="1089" t="s">
        <v>517</v>
      </c>
      <c r="G953" s="1097"/>
      <c r="H953" s="1091"/>
      <c r="I953" s="480"/>
      <c r="J953" s="348"/>
      <c r="K953" s="348"/>
    </row>
    <row r="954" spans="1:11" ht="24">
      <c r="A954" s="333"/>
      <c r="B954" s="333"/>
      <c r="C954" s="1030" t="s">
        <v>1877</v>
      </c>
      <c r="D954" s="1087" t="s">
        <v>1842</v>
      </c>
      <c r="E954" s="1088" t="s">
        <v>1775</v>
      </c>
      <c r="F954" s="1089" t="s">
        <v>517</v>
      </c>
      <c r="G954" s="1097"/>
      <c r="H954" s="1091"/>
      <c r="I954" s="480"/>
      <c r="J954" s="348"/>
      <c r="K954" s="348"/>
    </row>
    <row r="955" spans="1:11" ht="14.4">
      <c r="A955" s="333"/>
      <c r="B955" s="333"/>
      <c r="C955" s="1030" t="s">
        <v>1878</v>
      </c>
      <c r="D955" s="1087" t="s">
        <v>1879</v>
      </c>
      <c r="E955" s="1088" t="s">
        <v>1775</v>
      </c>
      <c r="F955" s="1089" t="s">
        <v>517</v>
      </c>
      <c r="G955" s="1097"/>
      <c r="H955" s="1091"/>
      <c r="I955" s="480"/>
      <c r="J955" s="348"/>
      <c r="K955" s="348"/>
    </row>
    <row r="956" spans="1:11" ht="14.4">
      <c r="A956" s="333"/>
      <c r="B956" s="333"/>
      <c r="C956" s="1030" t="s">
        <v>1880</v>
      </c>
      <c r="D956" s="1087" t="s">
        <v>1881</v>
      </c>
      <c r="E956" s="1088" t="s">
        <v>1775</v>
      </c>
      <c r="F956" s="1089" t="s">
        <v>517</v>
      </c>
      <c r="G956" s="1097"/>
      <c r="H956" s="1091"/>
      <c r="I956" s="480"/>
      <c r="J956" s="348"/>
      <c r="K956" s="348"/>
    </row>
    <row r="957" spans="1:11" ht="14.4">
      <c r="A957" s="333"/>
      <c r="B957" s="333"/>
      <c r="C957" s="1092" t="s">
        <v>1882</v>
      </c>
      <c r="D957" s="1093" t="s">
        <v>1883</v>
      </c>
      <c r="E957" s="1094" t="s">
        <v>1775</v>
      </c>
      <c r="F957" s="1089" t="s">
        <v>517</v>
      </c>
      <c r="G957" s="1097"/>
      <c r="H957" s="1091"/>
      <c r="I957" s="480"/>
      <c r="J957" s="348"/>
      <c r="K957" s="348"/>
    </row>
    <row r="958" spans="1:11" ht="14.4">
      <c r="A958" s="333"/>
      <c r="B958" s="333"/>
      <c r="C958" s="1030"/>
      <c r="D958" s="1007" t="s">
        <v>1540</v>
      </c>
      <c r="E958" s="1008"/>
      <c r="F958" s="1095" t="s">
        <v>517</v>
      </c>
      <c r="G958" s="1090"/>
      <c r="H958" s="1096"/>
      <c r="I958" s="480"/>
      <c r="J958" s="348"/>
      <c r="K958" s="348"/>
    </row>
    <row r="959" spans="1:11" ht="14.4">
      <c r="A959" s="333"/>
      <c r="B959" s="333"/>
      <c r="C959" s="1030"/>
      <c r="D959" s="1008"/>
      <c r="E959" s="1008"/>
      <c r="F959" s="1095"/>
      <c r="G959" s="1090"/>
      <c r="H959" s="1096"/>
      <c r="I959" s="480"/>
      <c r="J959" s="348"/>
      <c r="K959" s="348"/>
    </row>
    <row r="960" spans="1:11" ht="14.4">
      <c r="A960" s="333"/>
      <c r="B960" s="333"/>
      <c r="C960" s="1014"/>
      <c r="D960" s="1008"/>
      <c r="E960" s="1008"/>
      <c r="F960" s="1095"/>
      <c r="G960" s="1090"/>
      <c r="H960" s="1096"/>
      <c r="I960" s="480"/>
      <c r="J960" s="348"/>
      <c r="K960" s="348"/>
    </row>
    <row r="961" spans="1:11" ht="14.4">
      <c r="A961" s="333"/>
      <c r="B961" s="333"/>
      <c r="C961" s="1082" t="s">
        <v>1884</v>
      </c>
      <c r="D961" s="1013" t="s">
        <v>1885</v>
      </c>
      <c r="E961" s="1013"/>
      <c r="F961" s="1095"/>
      <c r="G961" s="1090"/>
      <c r="H961" s="1096"/>
      <c r="I961" s="480"/>
      <c r="J961" s="348"/>
      <c r="K961" s="348"/>
    </row>
    <row r="962" spans="1:11" ht="14.4">
      <c r="A962" s="333"/>
      <c r="B962" s="333"/>
      <c r="C962" s="1014"/>
      <c r="D962" s="1013"/>
      <c r="E962" s="1013"/>
      <c r="F962" s="1095"/>
      <c r="G962" s="1090"/>
      <c r="H962" s="1096"/>
      <c r="I962" s="480"/>
      <c r="J962" s="348"/>
      <c r="K962" s="348"/>
    </row>
    <row r="963" spans="1:11" ht="14.4">
      <c r="A963" s="333"/>
      <c r="B963" s="333"/>
      <c r="C963" s="1030" t="s">
        <v>1063</v>
      </c>
      <c r="D963" s="1087" t="s">
        <v>1886</v>
      </c>
      <c r="E963" s="1088" t="s">
        <v>1775</v>
      </c>
      <c r="F963" s="1089" t="s">
        <v>517</v>
      </c>
      <c r="G963" s="1097"/>
      <c r="H963" s="1091"/>
      <c r="I963" s="480"/>
      <c r="J963" s="348"/>
      <c r="K963" s="348"/>
    </row>
    <row r="964" spans="1:11" ht="14.4">
      <c r="A964" s="333"/>
      <c r="B964" s="333"/>
      <c r="C964" s="1092" t="s">
        <v>1064</v>
      </c>
      <c r="D964" s="1093" t="s">
        <v>1887</v>
      </c>
      <c r="E964" s="1094" t="s">
        <v>1775</v>
      </c>
      <c r="F964" s="1089" t="s">
        <v>517</v>
      </c>
      <c r="G964" s="1097"/>
      <c r="H964" s="1091"/>
      <c r="I964" s="480"/>
      <c r="J964" s="348"/>
      <c r="K964" s="348"/>
    </row>
    <row r="965" spans="1:11" ht="14.4">
      <c r="A965" s="333"/>
      <c r="B965" s="333"/>
      <c r="C965" s="1014"/>
      <c r="D965" s="1007" t="s">
        <v>1540</v>
      </c>
      <c r="E965" s="1008"/>
      <c r="F965" s="1095" t="s">
        <v>517</v>
      </c>
      <c r="G965" s="1090"/>
      <c r="H965" s="1096"/>
      <c r="I965" s="480"/>
      <c r="J965" s="348"/>
      <c r="K965" s="348"/>
    </row>
    <row r="966" spans="1:11" ht="14.4">
      <c r="A966" s="333"/>
      <c r="B966" s="333"/>
      <c r="C966" s="1014"/>
      <c r="D966" s="1008"/>
      <c r="E966" s="1008"/>
      <c r="F966" s="1095" t="s">
        <v>517</v>
      </c>
      <c r="G966" s="1090"/>
      <c r="H966" s="1096"/>
      <c r="I966" s="480"/>
      <c r="J966" s="348"/>
      <c r="K966" s="348"/>
    </row>
    <row r="967" spans="1:11" ht="14.4">
      <c r="A967" s="333"/>
      <c r="B967" s="333"/>
      <c r="C967" s="1014"/>
      <c r="D967" s="1008"/>
      <c r="E967" s="1008"/>
      <c r="F967" s="1095" t="s">
        <v>517</v>
      </c>
      <c r="G967" s="1090"/>
      <c r="H967" s="1096"/>
      <c r="I967" s="480"/>
      <c r="J967" s="348"/>
      <c r="K967" s="348"/>
    </row>
    <row r="968" spans="1:11" ht="14.4">
      <c r="A968" s="333"/>
      <c r="B968" s="333"/>
      <c r="C968" s="1082" t="s">
        <v>1888</v>
      </c>
      <c r="D968" s="1038" t="s">
        <v>1889</v>
      </c>
      <c r="E968" s="1038"/>
      <c r="F968" s="1095"/>
      <c r="G968" s="1090"/>
      <c r="H968" s="1096"/>
      <c r="I968" s="480"/>
      <c r="J968" s="348"/>
      <c r="K968" s="348"/>
    </row>
    <row r="969" spans="1:11" ht="14.4">
      <c r="A969" s="333"/>
      <c r="B969" s="333"/>
      <c r="C969" s="1014"/>
      <c r="D969" s="1038"/>
      <c r="E969" s="1038"/>
      <c r="F969" s="1095"/>
      <c r="G969" s="1090"/>
      <c r="H969" s="1096"/>
      <c r="I969" s="480"/>
      <c r="J969" s="348"/>
      <c r="K969" s="348"/>
    </row>
    <row r="970" spans="1:11" ht="14.4">
      <c r="A970" s="333"/>
      <c r="B970" s="333"/>
      <c r="C970" s="1030" t="s">
        <v>1890</v>
      </c>
      <c r="D970" s="1087" t="s">
        <v>1891</v>
      </c>
      <c r="E970" s="1088" t="s">
        <v>1775</v>
      </c>
      <c r="F970" s="1089" t="s">
        <v>517</v>
      </c>
      <c r="G970" s="1097"/>
      <c r="H970" s="1091"/>
      <c r="I970" s="480"/>
      <c r="J970" s="348"/>
      <c r="K970" s="348"/>
    </row>
    <row r="971" spans="1:11" ht="24">
      <c r="A971" s="333"/>
      <c r="B971" s="333"/>
      <c r="C971" s="1030" t="s">
        <v>1892</v>
      </c>
      <c r="D971" s="1087" t="s">
        <v>1893</v>
      </c>
      <c r="E971" s="1088" t="s">
        <v>1775</v>
      </c>
      <c r="F971" s="1089" t="s">
        <v>517</v>
      </c>
      <c r="G971" s="1097"/>
      <c r="H971" s="1091"/>
      <c r="I971" s="480"/>
      <c r="J971" s="348"/>
      <c r="K971" s="348"/>
    </row>
    <row r="972" spans="1:11" ht="24">
      <c r="A972" s="333"/>
      <c r="B972" s="333"/>
      <c r="C972" s="1030" t="s">
        <v>1894</v>
      </c>
      <c r="D972" s="1087" t="s">
        <v>1895</v>
      </c>
      <c r="E972" s="1088" t="s">
        <v>1775</v>
      </c>
      <c r="F972" s="1089" t="s">
        <v>517</v>
      </c>
      <c r="G972" s="1097"/>
      <c r="H972" s="1091"/>
      <c r="I972" s="480"/>
      <c r="J972" s="348"/>
      <c r="K972" s="348"/>
    </row>
    <row r="973" spans="1:11" ht="14.4">
      <c r="A973" s="333"/>
      <c r="B973" s="333"/>
      <c r="C973" s="1092" t="s">
        <v>1896</v>
      </c>
      <c r="D973" s="1093" t="s">
        <v>1897</v>
      </c>
      <c r="E973" s="1094" t="s">
        <v>1775</v>
      </c>
      <c r="F973" s="1089" t="s">
        <v>517</v>
      </c>
      <c r="G973" s="1097"/>
      <c r="H973" s="1091"/>
      <c r="I973" s="480"/>
      <c r="J973" s="348"/>
      <c r="K973" s="348"/>
    </row>
    <row r="974" spans="1:11" ht="14.4">
      <c r="A974" s="333"/>
      <c r="B974" s="333"/>
      <c r="C974" s="1030"/>
      <c r="D974" s="1007" t="s">
        <v>1540</v>
      </c>
      <c r="E974" s="1008"/>
      <c r="F974" s="1095" t="s">
        <v>517</v>
      </c>
      <c r="G974" s="1090"/>
      <c r="H974" s="1096"/>
      <c r="I974" s="480"/>
      <c r="J974" s="348"/>
      <c r="K974" s="348"/>
    </row>
    <row r="975" spans="1:11" ht="14.4">
      <c r="A975" s="333"/>
      <c r="B975" s="333"/>
      <c r="C975" s="1030"/>
      <c r="D975" s="1008"/>
      <c r="E975" s="1008"/>
      <c r="F975" s="1095" t="s">
        <v>517</v>
      </c>
      <c r="G975" s="1090"/>
      <c r="H975" s="1096"/>
      <c r="I975" s="480"/>
      <c r="J975" s="348"/>
      <c r="K975" s="348"/>
    </row>
    <row r="976" spans="1:11" ht="14.4">
      <c r="A976" s="333"/>
      <c r="B976" s="333"/>
      <c r="C976" s="1014"/>
      <c r="D976" s="1008"/>
      <c r="E976" s="1008"/>
      <c r="F976" s="1095" t="s">
        <v>517</v>
      </c>
      <c r="G976" s="1090"/>
      <c r="H976" s="1096"/>
      <c r="I976" s="480"/>
      <c r="J976" s="348"/>
      <c r="K976" s="348"/>
    </row>
    <row r="977" spans="1:11" ht="14.4">
      <c r="A977" s="333"/>
      <c r="B977" s="333"/>
      <c r="C977" s="1082" t="s">
        <v>1898</v>
      </c>
      <c r="D977" s="1013" t="s">
        <v>1899</v>
      </c>
      <c r="E977" s="1013"/>
      <c r="F977" s="1095"/>
      <c r="G977" s="1090"/>
      <c r="H977" s="1096"/>
      <c r="I977" s="480"/>
      <c r="J977" s="348"/>
      <c r="K977" s="348"/>
    </row>
    <row r="978" spans="1:11" ht="14.4">
      <c r="A978" s="333"/>
      <c r="B978" s="333"/>
      <c r="C978" s="1014"/>
      <c r="D978" s="1013"/>
      <c r="E978" s="1013"/>
      <c r="F978" s="1095"/>
      <c r="G978" s="1090"/>
      <c r="H978" s="1096"/>
      <c r="I978" s="480"/>
      <c r="J978" s="348"/>
      <c r="K978" s="348"/>
    </row>
    <row r="979" spans="1:11" ht="14.4">
      <c r="A979" s="333"/>
      <c r="B979" s="333"/>
      <c r="C979" s="1030" t="s">
        <v>1900</v>
      </c>
      <c r="D979" s="1087" t="s">
        <v>1901</v>
      </c>
      <c r="E979" s="1088" t="s">
        <v>1775</v>
      </c>
      <c r="F979" s="1089" t="s">
        <v>517</v>
      </c>
      <c r="G979" s="1097"/>
      <c r="H979" s="1091"/>
      <c r="I979" s="480"/>
      <c r="J979" s="348"/>
      <c r="K979" s="348"/>
    </row>
    <row r="980" spans="1:11" ht="14.4">
      <c r="A980" s="333"/>
      <c r="B980" s="333"/>
      <c r="C980" s="1030" t="s">
        <v>1902</v>
      </c>
      <c r="D980" s="1087" t="s">
        <v>1903</v>
      </c>
      <c r="E980" s="1088" t="s">
        <v>1775</v>
      </c>
      <c r="F980" s="1089" t="s">
        <v>517</v>
      </c>
      <c r="G980" s="1097"/>
      <c r="H980" s="1091"/>
      <c r="I980" s="480"/>
      <c r="J980" s="348"/>
      <c r="K980" s="348"/>
    </row>
    <row r="981" spans="1:11" ht="24">
      <c r="A981" s="333"/>
      <c r="B981" s="333"/>
      <c r="C981" s="1030" t="s">
        <v>1904</v>
      </c>
      <c r="D981" s="1087" t="s">
        <v>1905</v>
      </c>
      <c r="E981" s="1088" t="s">
        <v>1775</v>
      </c>
      <c r="F981" s="1089" t="s">
        <v>517</v>
      </c>
      <c r="G981" s="1097"/>
      <c r="H981" s="1091"/>
      <c r="I981" s="480"/>
      <c r="J981" s="348"/>
      <c r="K981" s="348"/>
    </row>
    <row r="982" spans="1:11" ht="14.4">
      <c r="A982" s="333"/>
      <c r="B982" s="333"/>
      <c r="C982" s="1030" t="s">
        <v>1906</v>
      </c>
      <c r="D982" s="1087" t="s">
        <v>1907</v>
      </c>
      <c r="E982" s="1088" t="s">
        <v>1775</v>
      </c>
      <c r="F982" s="1089" t="s">
        <v>517</v>
      </c>
      <c r="G982" s="1097"/>
      <c r="H982" s="1091"/>
      <c r="I982" s="480"/>
      <c r="J982" s="348"/>
      <c r="K982" s="348"/>
    </row>
    <row r="983" spans="1:11" ht="14.4">
      <c r="A983" s="333"/>
      <c r="B983" s="333"/>
      <c r="C983" s="1030" t="s">
        <v>1908</v>
      </c>
      <c r="D983" s="1087" t="s">
        <v>1909</v>
      </c>
      <c r="E983" s="1088" t="s">
        <v>1775</v>
      </c>
      <c r="F983" s="1089" t="s">
        <v>517</v>
      </c>
      <c r="G983" s="1097"/>
      <c r="H983" s="1091"/>
      <c r="I983" s="480"/>
      <c r="J983" s="348"/>
      <c r="K983" s="348"/>
    </row>
    <row r="984" spans="1:11" ht="14.4">
      <c r="A984" s="333"/>
      <c r="B984" s="333"/>
      <c r="C984" s="1030" t="s">
        <v>1910</v>
      </c>
      <c r="D984" s="1087" t="s">
        <v>1911</v>
      </c>
      <c r="E984" s="1088" t="s">
        <v>1775</v>
      </c>
      <c r="F984" s="1089" t="s">
        <v>517</v>
      </c>
      <c r="G984" s="1097"/>
      <c r="H984" s="1091"/>
      <c r="I984" s="480"/>
      <c r="J984" s="348"/>
      <c r="K984" s="348"/>
    </row>
    <row r="985" spans="1:11" ht="14.4">
      <c r="A985" s="333"/>
      <c r="B985" s="333"/>
      <c r="C985" s="1030" t="s">
        <v>1912</v>
      </c>
      <c r="D985" s="1087" t="s">
        <v>1913</v>
      </c>
      <c r="E985" s="1088" t="s">
        <v>1775</v>
      </c>
      <c r="F985" s="1089" t="s">
        <v>517</v>
      </c>
      <c r="G985" s="1097"/>
      <c r="H985" s="1091"/>
      <c r="I985" s="480"/>
      <c r="J985" s="348"/>
      <c r="K985" s="348"/>
    </row>
    <row r="986" spans="1:11" ht="24">
      <c r="A986" s="333"/>
      <c r="B986" s="333"/>
      <c r="C986" s="1030" t="s">
        <v>1914</v>
      </c>
      <c r="D986" s="1087" t="s">
        <v>1915</v>
      </c>
      <c r="E986" s="1088" t="s">
        <v>1775</v>
      </c>
      <c r="F986" s="1089" t="s">
        <v>517</v>
      </c>
      <c r="G986" s="1097"/>
      <c r="H986" s="1091"/>
      <c r="I986" s="480"/>
      <c r="J986" s="348"/>
      <c r="K986" s="348"/>
    </row>
    <row r="987" spans="1:11" ht="14.4">
      <c r="A987" s="333"/>
      <c r="B987" s="333"/>
      <c r="C987" s="1030" t="s">
        <v>1916</v>
      </c>
      <c r="D987" s="1087" t="s">
        <v>1917</v>
      </c>
      <c r="E987" s="1088" t="s">
        <v>1775</v>
      </c>
      <c r="F987" s="1089" t="s">
        <v>517</v>
      </c>
      <c r="G987" s="1097"/>
      <c r="H987" s="1091"/>
      <c r="I987" s="480"/>
      <c r="J987" s="348"/>
      <c r="K987" s="348"/>
    </row>
    <row r="988" spans="1:11" ht="14.4">
      <c r="A988" s="333"/>
      <c r="B988" s="333"/>
      <c r="C988" s="1030" t="s">
        <v>1918</v>
      </c>
      <c r="D988" s="1087" t="s">
        <v>1919</v>
      </c>
      <c r="E988" s="1088" t="s">
        <v>1775</v>
      </c>
      <c r="F988" s="1089" t="s">
        <v>517</v>
      </c>
      <c r="G988" s="1097"/>
      <c r="H988" s="1091"/>
      <c r="I988" s="480"/>
      <c r="J988" s="348"/>
      <c r="K988" s="348"/>
    </row>
    <row r="989" spans="1:11" ht="14.4">
      <c r="A989" s="333"/>
      <c r="B989" s="333"/>
      <c r="C989" s="1030" t="s">
        <v>1920</v>
      </c>
      <c r="D989" s="1087" t="s">
        <v>1921</v>
      </c>
      <c r="E989" s="1088" t="s">
        <v>1775</v>
      </c>
      <c r="F989" s="1089" t="s">
        <v>517</v>
      </c>
      <c r="G989" s="1097"/>
      <c r="H989" s="1091"/>
      <c r="I989" s="480"/>
      <c r="J989" s="348"/>
      <c r="K989" s="348"/>
    </row>
    <row r="990" spans="1:11" ht="14.4">
      <c r="A990" s="333"/>
      <c r="B990" s="333"/>
      <c r="C990" s="1092" t="s">
        <v>1922</v>
      </c>
      <c r="D990" s="1093" t="s">
        <v>2850</v>
      </c>
      <c r="E990" s="1094" t="s">
        <v>1775</v>
      </c>
      <c r="F990" s="1089" t="s">
        <v>517</v>
      </c>
      <c r="G990" s="1097"/>
      <c r="H990" s="1091"/>
      <c r="I990" s="480"/>
      <c r="J990" s="348"/>
      <c r="K990" s="348"/>
    </row>
    <row r="991" spans="1:11" ht="14.4">
      <c r="A991" s="333"/>
      <c r="B991" s="333"/>
      <c r="C991" s="1030"/>
      <c r="D991" s="1007" t="s">
        <v>1540</v>
      </c>
      <c r="E991" s="1008"/>
      <c r="F991" s="1095" t="s">
        <v>517</v>
      </c>
      <c r="G991" s="1090"/>
      <c r="H991" s="1096"/>
      <c r="I991" s="480"/>
      <c r="J991" s="348"/>
      <c r="K991" s="348"/>
    </row>
    <row r="992" spans="1:11" ht="14.4">
      <c r="A992" s="333"/>
      <c r="B992" s="333"/>
      <c r="C992" s="1030"/>
      <c r="D992" s="1008"/>
      <c r="E992" s="1008"/>
      <c r="F992" s="1095" t="s">
        <v>517</v>
      </c>
      <c r="G992" s="1090"/>
      <c r="H992" s="1096"/>
      <c r="I992" s="480"/>
      <c r="J992" s="348"/>
      <c r="K992" s="348"/>
    </row>
    <row r="993" spans="1:11" ht="14.4">
      <c r="A993" s="333"/>
      <c r="B993" s="333"/>
      <c r="C993" s="1014"/>
      <c r="D993" s="1008"/>
      <c r="E993" s="1008"/>
      <c r="F993" s="1095"/>
      <c r="G993" s="1090"/>
      <c r="H993" s="1096"/>
      <c r="I993" s="480"/>
      <c r="J993" s="348"/>
      <c r="K993" s="348"/>
    </row>
    <row r="994" spans="1:11" ht="14.4">
      <c r="A994" s="333"/>
      <c r="B994" s="333"/>
      <c r="C994" s="1082" t="s">
        <v>1924</v>
      </c>
      <c r="D994" s="1013" t="s">
        <v>1925</v>
      </c>
      <c r="E994" s="1013"/>
      <c r="F994" s="1095"/>
      <c r="G994" s="1090"/>
      <c r="H994" s="1096"/>
      <c r="I994" s="480"/>
      <c r="J994" s="348"/>
      <c r="K994" s="348"/>
    </row>
    <row r="995" spans="1:11" ht="14.4">
      <c r="A995" s="333"/>
      <c r="B995" s="333"/>
      <c r="C995" s="1014"/>
      <c r="D995" s="1013"/>
      <c r="E995" s="1013"/>
      <c r="F995" s="1095"/>
      <c r="G995" s="1090"/>
      <c r="H995" s="1096"/>
      <c r="I995" s="480"/>
      <c r="J995" s="348"/>
      <c r="K995" s="348"/>
    </row>
    <row r="996" spans="1:11" ht="36">
      <c r="A996" s="333"/>
      <c r="B996" s="333"/>
      <c r="C996" s="1030" t="s">
        <v>1926</v>
      </c>
      <c r="D996" s="1087" t="s">
        <v>1927</v>
      </c>
      <c r="E996" s="1088" t="s">
        <v>1775</v>
      </c>
      <c r="F996" s="1089" t="s">
        <v>517</v>
      </c>
      <c r="G996" s="1097"/>
      <c r="H996" s="1091"/>
      <c r="I996" s="480"/>
      <c r="J996" s="348"/>
      <c r="K996" s="348"/>
    </row>
    <row r="997" spans="1:11" ht="14.4">
      <c r="A997" s="333"/>
      <c r="B997" s="333"/>
      <c r="C997" s="1030" t="s">
        <v>1928</v>
      </c>
      <c r="D997" s="1087" t="s">
        <v>1929</v>
      </c>
      <c r="E997" s="1088" t="s">
        <v>1775</v>
      </c>
      <c r="F997" s="1089" t="s">
        <v>517</v>
      </c>
      <c r="G997" s="1097"/>
      <c r="H997" s="1091"/>
      <c r="I997" s="480"/>
      <c r="J997" s="348"/>
      <c r="K997" s="348"/>
    </row>
    <row r="998" spans="1:11" ht="14.4">
      <c r="A998" s="333"/>
      <c r="B998" s="333"/>
      <c r="C998" s="1092" t="s">
        <v>1930</v>
      </c>
      <c r="D998" s="1093" t="s">
        <v>1931</v>
      </c>
      <c r="E998" s="1094" t="s">
        <v>1380</v>
      </c>
      <c r="F998" s="1089" t="s">
        <v>517</v>
      </c>
      <c r="G998" s="1097"/>
      <c r="H998" s="1091"/>
      <c r="I998" s="480"/>
      <c r="J998" s="348"/>
      <c r="K998" s="348"/>
    </row>
    <row r="999" spans="1:11" ht="14.4">
      <c r="A999" s="333"/>
      <c r="B999" s="333"/>
      <c r="C999" s="1030"/>
      <c r="D999" s="1007" t="s">
        <v>1540</v>
      </c>
      <c r="E999" s="1008"/>
      <c r="F999" s="1095" t="s">
        <v>517</v>
      </c>
      <c r="G999" s="1090"/>
      <c r="H999" s="1096"/>
      <c r="I999" s="480"/>
      <c r="J999" s="348"/>
      <c r="K999" s="348"/>
    </row>
    <row r="1000" spans="1:11" ht="14.4">
      <c r="A1000" s="333"/>
      <c r="B1000" s="333"/>
      <c r="C1000" s="1030"/>
      <c r="D1000" s="1008"/>
      <c r="E1000" s="1008"/>
      <c r="F1000" s="1095" t="s">
        <v>517</v>
      </c>
      <c r="G1000" s="1090"/>
      <c r="H1000" s="1096"/>
      <c r="I1000" s="480"/>
      <c r="J1000" s="348"/>
      <c r="K1000" s="348"/>
    </row>
    <row r="1001" spans="1:11" ht="14.4">
      <c r="A1001" s="333"/>
      <c r="B1001" s="333"/>
      <c r="C1001" s="1014"/>
      <c r="D1001" s="1008"/>
      <c r="E1001" s="1008"/>
      <c r="F1001" s="1095" t="s">
        <v>517</v>
      </c>
      <c r="G1001" s="1090"/>
      <c r="H1001" s="1096"/>
      <c r="I1001" s="480"/>
      <c r="J1001" s="348"/>
      <c r="K1001" s="348"/>
    </row>
    <row r="1002" spans="1:11" ht="14.4">
      <c r="A1002" s="333"/>
      <c r="B1002" s="333"/>
      <c r="C1002" s="1082" t="s">
        <v>1932</v>
      </c>
      <c r="D1002" s="1013" t="s">
        <v>1933</v>
      </c>
      <c r="E1002" s="1013"/>
      <c r="F1002" s="1095"/>
      <c r="G1002" s="1090"/>
      <c r="H1002" s="1096"/>
      <c r="I1002" s="480"/>
      <c r="J1002" s="348"/>
      <c r="K1002" s="348"/>
    </row>
    <row r="1003" spans="1:11" ht="14.4">
      <c r="A1003" s="333"/>
      <c r="B1003" s="333"/>
      <c r="C1003" s="1014"/>
      <c r="D1003" s="1013"/>
      <c r="E1003" s="1013"/>
      <c r="F1003" s="1095"/>
      <c r="G1003" s="1090"/>
      <c r="H1003" s="1096"/>
      <c r="I1003" s="480"/>
      <c r="J1003" s="348"/>
      <c r="K1003" s="348"/>
    </row>
    <row r="1004" spans="1:11" ht="14.4">
      <c r="A1004" s="333"/>
      <c r="B1004" s="333"/>
      <c r="C1004" s="1030" t="s">
        <v>1934</v>
      </c>
      <c r="D1004" s="1087" t="s">
        <v>1935</v>
      </c>
      <c r="E1004" s="1088" t="s">
        <v>1775</v>
      </c>
      <c r="F1004" s="1089" t="s">
        <v>517</v>
      </c>
      <c r="G1004" s="1097"/>
      <c r="H1004" s="1091"/>
      <c r="I1004" s="480"/>
      <c r="J1004" s="348"/>
      <c r="K1004" s="348"/>
    </row>
    <row r="1005" spans="1:11" ht="14.4">
      <c r="A1005" s="333"/>
      <c r="B1005" s="333"/>
      <c r="C1005" s="1030" t="s">
        <v>1936</v>
      </c>
      <c r="D1005" s="1087" t="s">
        <v>1937</v>
      </c>
      <c r="E1005" s="1088" t="s">
        <v>1775</v>
      </c>
      <c r="F1005" s="1089" t="s">
        <v>517</v>
      </c>
      <c r="G1005" s="1097"/>
      <c r="H1005" s="1091"/>
      <c r="I1005" s="480"/>
      <c r="J1005" s="348"/>
      <c r="K1005" s="348"/>
    </row>
    <row r="1006" spans="1:11" ht="14.4">
      <c r="A1006" s="333"/>
      <c r="B1006" s="333"/>
      <c r="C1006" s="1030" t="s">
        <v>1938</v>
      </c>
      <c r="D1006" s="1087" t="s">
        <v>1939</v>
      </c>
      <c r="E1006" s="1088" t="s">
        <v>1775</v>
      </c>
      <c r="F1006" s="1089" t="s">
        <v>517</v>
      </c>
      <c r="G1006" s="1097"/>
      <c r="H1006" s="1091"/>
      <c r="I1006" s="480"/>
      <c r="J1006" s="348"/>
      <c r="K1006" s="348"/>
    </row>
    <row r="1007" spans="1:11" ht="14.4">
      <c r="A1007" s="333"/>
      <c r="B1007" s="333"/>
      <c r="C1007" s="1030" t="s">
        <v>1940</v>
      </c>
      <c r="D1007" s="1087" t="s">
        <v>2851</v>
      </c>
      <c r="E1007" s="1088" t="s">
        <v>1775</v>
      </c>
      <c r="F1007" s="1089" t="s">
        <v>517</v>
      </c>
      <c r="G1007" s="1097"/>
      <c r="H1007" s="1091"/>
      <c r="I1007" s="480"/>
      <c r="J1007" s="348"/>
      <c r="K1007" s="348"/>
    </row>
    <row r="1008" spans="1:11" ht="14.4">
      <c r="A1008" s="333"/>
      <c r="B1008" s="333"/>
      <c r="C1008" s="1092" t="s">
        <v>1942</v>
      </c>
      <c r="D1008" s="1093" t="s">
        <v>1943</v>
      </c>
      <c r="E1008" s="1094" t="s">
        <v>1775</v>
      </c>
      <c r="F1008" s="1089" t="s">
        <v>517</v>
      </c>
      <c r="G1008" s="1097"/>
      <c r="H1008" s="1091"/>
      <c r="I1008" s="480"/>
      <c r="J1008" s="348"/>
      <c r="K1008" s="348"/>
    </row>
    <row r="1009" spans="1:11" ht="14.4">
      <c r="A1009" s="333"/>
      <c r="B1009" s="333"/>
      <c r="C1009" s="1030"/>
      <c r="D1009" s="1007" t="s">
        <v>1540</v>
      </c>
      <c r="E1009" s="1008"/>
      <c r="F1009" s="1095" t="s">
        <v>517</v>
      </c>
      <c r="G1009" s="1090"/>
      <c r="H1009" s="1096"/>
      <c r="I1009" s="480"/>
      <c r="J1009" s="348"/>
      <c r="K1009" s="348"/>
    </row>
    <row r="1010" spans="1:11" ht="14.4">
      <c r="A1010" s="333"/>
      <c r="B1010" s="333"/>
      <c r="C1010" s="1030"/>
      <c r="D1010" s="1008"/>
      <c r="E1010" s="1008"/>
      <c r="F1010" s="1095" t="s">
        <v>517</v>
      </c>
      <c r="G1010" s="1090"/>
      <c r="H1010" s="1096"/>
      <c r="I1010" s="480"/>
      <c r="J1010" s="348"/>
      <c r="K1010" s="348"/>
    </row>
    <row r="1011" spans="1:11" ht="14.4">
      <c r="A1011" s="333"/>
      <c r="B1011" s="333"/>
      <c r="C1011" s="1082" t="s">
        <v>1944</v>
      </c>
      <c r="D1011" s="1013" t="s">
        <v>1945</v>
      </c>
      <c r="E1011" s="1013"/>
      <c r="F1011" s="1095"/>
      <c r="G1011" s="1090"/>
      <c r="H1011" s="1096"/>
      <c r="I1011" s="480"/>
      <c r="J1011" s="348"/>
      <c r="K1011" s="348"/>
    </row>
    <row r="1012" spans="1:11" ht="14.4">
      <c r="A1012" s="333"/>
      <c r="B1012" s="333"/>
      <c r="C1012" s="1014"/>
      <c r="D1012" s="1013"/>
      <c r="E1012" s="1013"/>
      <c r="F1012" s="1095"/>
      <c r="G1012" s="1090"/>
      <c r="H1012" s="1096"/>
      <c r="I1012" s="480"/>
      <c r="J1012" s="348"/>
      <c r="K1012" s="348"/>
    </row>
    <row r="1013" spans="1:11" ht="14.4">
      <c r="A1013" s="333"/>
      <c r="B1013" s="333"/>
      <c r="C1013" s="1030" t="s">
        <v>1946</v>
      </c>
      <c r="D1013" s="1087" t="s">
        <v>1947</v>
      </c>
      <c r="E1013" s="1098" t="s">
        <v>1948</v>
      </c>
      <c r="F1013" s="1089" t="s">
        <v>517</v>
      </c>
      <c r="G1013" s="1097"/>
      <c r="H1013" s="1091"/>
      <c r="I1013" s="480"/>
      <c r="J1013" s="348"/>
      <c r="K1013" s="348"/>
    </row>
    <row r="1014" spans="1:11" ht="14.4">
      <c r="A1014" s="333"/>
      <c r="B1014" s="333"/>
      <c r="C1014" s="1030" t="s">
        <v>1949</v>
      </c>
      <c r="D1014" s="1087" t="s">
        <v>1950</v>
      </c>
      <c r="E1014" s="1098" t="s">
        <v>1948</v>
      </c>
      <c r="F1014" s="1089" t="s">
        <v>517</v>
      </c>
      <c r="G1014" s="1097"/>
      <c r="H1014" s="1091"/>
      <c r="I1014" s="480"/>
      <c r="J1014" s="348"/>
      <c r="K1014" s="348"/>
    </row>
    <row r="1015" spans="1:11" ht="14.4">
      <c r="A1015" s="333"/>
      <c r="B1015" s="333"/>
      <c r="C1015" s="1030" t="s">
        <v>1951</v>
      </c>
      <c r="D1015" s="1087" t="s">
        <v>1416</v>
      </c>
      <c r="E1015" s="1098" t="s">
        <v>1948</v>
      </c>
      <c r="F1015" s="1089" t="s">
        <v>517</v>
      </c>
      <c r="G1015" s="1097"/>
      <c r="H1015" s="1091"/>
      <c r="I1015" s="480"/>
      <c r="J1015" s="348"/>
      <c r="K1015" s="348"/>
    </row>
    <row r="1016" spans="1:11" ht="14.4">
      <c r="A1016" s="333"/>
      <c r="B1016" s="333"/>
      <c r="C1016" s="1030" t="s">
        <v>1952</v>
      </c>
      <c r="D1016" s="1087" t="s">
        <v>1716</v>
      </c>
      <c r="E1016" s="1088" t="s">
        <v>1775</v>
      </c>
      <c r="F1016" s="1089" t="s">
        <v>517</v>
      </c>
      <c r="G1016" s="1090"/>
      <c r="H1016" s="1091"/>
      <c r="I1016" s="480"/>
      <c r="J1016" s="348"/>
      <c r="K1016" s="348"/>
    </row>
    <row r="1017" spans="1:11" ht="14.4">
      <c r="A1017" s="333"/>
      <c r="B1017" s="333"/>
      <c r="C1017" s="1092" t="s">
        <v>1953</v>
      </c>
      <c r="D1017" s="1093" t="s">
        <v>1716</v>
      </c>
      <c r="E1017" s="1094" t="s">
        <v>1775</v>
      </c>
      <c r="F1017" s="1089" t="s">
        <v>517</v>
      </c>
      <c r="G1017" s="1090"/>
      <c r="H1017" s="1091"/>
      <c r="I1017" s="480"/>
      <c r="J1017" s="348"/>
      <c r="K1017" s="348"/>
    </row>
    <row r="1018" spans="1:11" ht="14.4">
      <c r="A1018" s="333"/>
      <c r="B1018" s="333"/>
      <c r="C1018" s="1030"/>
      <c r="D1018" s="1007" t="s">
        <v>517</v>
      </c>
      <c r="E1018" s="1008"/>
      <c r="F1018" s="1095" t="s">
        <v>517</v>
      </c>
      <c r="G1018" s="1090"/>
      <c r="H1018" s="1096"/>
      <c r="I1018" s="480"/>
      <c r="J1018" s="348"/>
      <c r="K1018" s="348"/>
    </row>
    <row r="1019" spans="1:11">
      <c r="A1019" s="333"/>
      <c r="B1019" s="333"/>
      <c r="C1019" s="333"/>
      <c r="D1019" s="333"/>
      <c r="E1019" s="333"/>
      <c r="F1019" s="479" t="s">
        <v>517</v>
      </c>
      <c r="G1019" s="333"/>
      <c r="H1019" s="333"/>
      <c r="I1019" s="480"/>
      <c r="J1019" s="348"/>
      <c r="K1019" s="348"/>
    </row>
    <row r="1020" spans="1:11">
      <c r="A1020" s="333"/>
      <c r="B1020" s="333"/>
      <c r="C1020" s="333"/>
      <c r="D1020" s="333"/>
      <c r="E1020" s="333"/>
      <c r="F1020" s="333"/>
      <c r="G1020" s="333"/>
      <c r="H1020" s="333"/>
      <c r="I1020" s="480"/>
      <c r="J1020" s="348"/>
      <c r="K1020" s="348"/>
    </row>
  </sheetData>
  <mergeCells count="831">
    <mergeCell ref="C581:D581"/>
    <mergeCell ref="C582:D582"/>
    <mergeCell ref="C583:D583"/>
    <mergeCell ref="C584:D584"/>
    <mergeCell ref="C585:D585"/>
    <mergeCell ref="C533:E533"/>
    <mergeCell ref="C562:D562"/>
    <mergeCell ref="C565:D565"/>
    <mergeCell ref="C559:G559"/>
    <mergeCell ref="C561:E561"/>
    <mergeCell ref="C564:D564"/>
    <mergeCell ref="C567:D567"/>
    <mergeCell ref="C568:D568"/>
    <mergeCell ref="C570:D570"/>
    <mergeCell ref="C571:D571"/>
    <mergeCell ref="C572:D572"/>
    <mergeCell ref="C573:D573"/>
    <mergeCell ref="C574:D574"/>
    <mergeCell ref="C575:D575"/>
    <mergeCell ref="C576:D576"/>
    <mergeCell ref="C577:D577"/>
    <mergeCell ref="C578:D578"/>
    <mergeCell ref="C579:D579"/>
    <mergeCell ref="C580:D580"/>
    <mergeCell ref="C551:G551"/>
    <mergeCell ref="C553:G553"/>
    <mergeCell ref="C554:G554"/>
    <mergeCell ref="C555:G555"/>
    <mergeCell ref="C556:G556"/>
    <mergeCell ref="C557:G557"/>
    <mergeCell ref="C569:E569"/>
    <mergeCell ref="C540:G540"/>
    <mergeCell ref="C542:G542"/>
    <mergeCell ref="C544:G544"/>
    <mergeCell ref="C546:G546"/>
    <mergeCell ref="C549:G549"/>
    <mergeCell ref="C552:G552"/>
    <mergeCell ref="C543:G543"/>
    <mergeCell ref="C545:G545"/>
    <mergeCell ref="C547:G547"/>
    <mergeCell ref="C548:G548"/>
    <mergeCell ref="C550:G550"/>
    <mergeCell ref="C520:E520"/>
    <mergeCell ref="C523:E523"/>
    <mergeCell ref="C521:E521"/>
    <mergeCell ref="C522:E522"/>
    <mergeCell ref="C524:E524"/>
    <mergeCell ref="D730:H730"/>
    <mergeCell ref="D731:H731"/>
    <mergeCell ref="C708:C715"/>
    <mergeCell ref="D708:H708"/>
    <mergeCell ref="D709:H709"/>
    <mergeCell ref="D710:H710"/>
    <mergeCell ref="D711:H711"/>
    <mergeCell ref="D712:H712"/>
    <mergeCell ref="D713:H713"/>
    <mergeCell ref="D714:H714"/>
    <mergeCell ref="D715:H715"/>
    <mergeCell ref="C701:C703"/>
    <mergeCell ref="C704:C706"/>
    <mergeCell ref="D701:H701"/>
    <mergeCell ref="D702:H702"/>
    <mergeCell ref="D703:H703"/>
    <mergeCell ref="D704:H704"/>
    <mergeCell ref="C537:E537"/>
    <mergeCell ref="C538:E538"/>
    <mergeCell ref="D723:H723"/>
    <mergeCell ref="D724:H724"/>
    <mergeCell ref="D725:H725"/>
    <mergeCell ref="D726:H726"/>
    <mergeCell ref="D727:H727"/>
    <mergeCell ref="D728:H728"/>
    <mergeCell ref="D729:H729"/>
    <mergeCell ref="D707:H707"/>
    <mergeCell ref="D687:H687"/>
    <mergeCell ref="D688:H688"/>
    <mergeCell ref="D689:H689"/>
    <mergeCell ref="D690:H690"/>
    <mergeCell ref="D691:H691"/>
    <mergeCell ref="D692:H692"/>
    <mergeCell ref="C532:E532"/>
    <mergeCell ref="C534:E534"/>
    <mergeCell ref="C535:E535"/>
    <mergeCell ref="C536:E536"/>
    <mergeCell ref="D705:H705"/>
    <mergeCell ref="D706:H706"/>
    <mergeCell ref="C693:C694"/>
    <mergeCell ref="C695:C700"/>
    <mergeCell ref="D693:H693"/>
    <mergeCell ref="D694:H694"/>
    <mergeCell ref="D695:H695"/>
    <mergeCell ref="D696:H696"/>
    <mergeCell ref="D697:H697"/>
    <mergeCell ref="D698:H698"/>
    <mergeCell ref="D699:H699"/>
    <mergeCell ref="D700:H700"/>
    <mergeCell ref="C684:C689"/>
    <mergeCell ref="C690:C692"/>
    <mergeCell ref="D684:H684"/>
    <mergeCell ref="D685:H685"/>
    <mergeCell ref="D686:H686"/>
    <mergeCell ref="C677:C678"/>
    <mergeCell ref="C679:C683"/>
    <mergeCell ref="D676:H676"/>
    <mergeCell ref="D848:G848"/>
    <mergeCell ref="C850:F850"/>
    <mergeCell ref="C851:F851"/>
    <mergeCell ref="C852:F852"/>
    <mergeCell ref="C591:E591"/>
    <mergeCell ref="C589:D589"/>
    <mergeCell ref="C590:D590"/>
    <mergeCell ref="F591:G592"/>
    <mergeCell ref="E593:G593"/>
    <mergeCell ref="C597:D597"/>
    <mergeCell ref="C598:D598"/>
    <mergeCell ref="C599:D599"/>
    <mergeCell ref="C600:D600"/>
    <mergeCell ref="C601:D601"/>
    <mergeCell ref="C602:D602"/>
    <mergeCell ref="F606:G608"/>
    <mergeCell ref="C606:D606"/>
    <mergeCell ref="C607:D607"/>
    <mergeCell ref="C608:D608"/>
    <mergeCell ref="D610:H610"/>
    <mergeCell ref="D611:H611"/>
    <mergeCell ref="D838:G838"/>
    <mergeCell ref="D839:G839"/>
    <mergeCell ref="D840:G840"/>
    <mergeCell ref="D841:G841"/>
    <mergeCell ref="D843:G843"/>
    <mergeCell ref="D844:G844"/>
    <mergeCell ref="D845:G845"/>
    <mergeCell ref="D846:G846"/>
    <mergeCell ref="D847:G847"/>
    <mergeCell ref="D827:G827"/>
    <mergeCell ref="D829:G829"/>
    <mergeCell ref="D830:G830"/>
    <mergeCell ref="D831:G831"/>
    <mergeCell ref="D832:G832"/>
    <mergeCell ref="D833:G833"/>
    <mergeCell ref="D834:G834"/>
    <mergeCell ref="D836:G836"/>
    <mergeCell ref="D837:G837"/>
    <mergeCell ref="D817:G817"/>
    <mergeCell ref="D818:G818"/>
    <mergeCell ref="D819:G819"/>
    <mergeCell ref="D820:G820"/>
    <mergeCell ref="D822:G822"/>
    <mergeCell ref="D823:G823"/>
    <mergeCell ref="D824:G824"/>
    <mergeCell ref="D825:G825"/>
    <mergeCell ref="D826:G826"/>
    <mergeCell ref="D806:G806"/>
    <mergeCell ref="D808:G808"/>
    <mergeCell ref="D809:G809"/>
    <mergeCell ref="D810:G810"/>
    <mergeCell ref="D811:G811"/>
    <mergeCell ref="D812:G812"/>
    <mergeCell ref="D813:G813"/>
    <mergeCell ref="D815:G815"/>
    <mergeCell ref="D816:G816"/>
    <mergeCell ref="D796:G796"/>
    <mergeCell ref="D797:G797"/>
    <mergeCell ref="D798:G798"/>
    <mergeCell ref="D799:G799"/>
    <mergeCell ref="D801:G801"/>
    <mergeCell ref="D802:G802"/>
    <mergeCell ref="D803:G803"/>
    <mergeCell ref="D804:G804"/>
    <mergeCell ref="D805:G805"/>
    <mergeCell ref="D785:G785"/>
    <mergeCell ref="D787:G787"/>
    <mergeCell ref="D788:G788"/>
    <mergeCell ref="D789:G789"/>
    <mergeCell ref="D790:G790"/>
    <mergeCell ref="D791:G791"/>
    <mergeCell ref="D792:G792"/>
    <mergeCell ref="D794:G794"/>
    <mergeCell ref="D795:G795"/>
    <mergeCell ref="D775:G775"/>
    <mergeCell ref="D776:G776"/>
    <mergeCell ref="D777:G777"/>
    <mergeCell ref="D778:G778"/>
    <mergeCell ref="D780:G780"/>
    <mergeCell ref="D781:G781"/>
    <mergeCell ref="D782:G782"/>
    <mergeCell ref="D783:G783"/>
    <mergeCell ref="D784:G784"/>
    <mergeCell ref="D764:G764"/>
    <mergeCell ref="D766:G766"/>
    <mergeCell ref="D767:G767"/>
    <mergeCell ref="D768:G768"/>
    <mergeCell ref="D769:G769"/>
    <mergeCell ref="D770:G770"/>
    <mergeCell ref="D771:G771"/>
    <mergeCell ref="D773:G773"/>
    <mergeCell ref="D774:G774"/>
    <mergeCell ref="D754:G754"/>
    <mergeCell ref="D755:G755"/>
    <mergeCell ref="D756:G756"/>
    <mergeCell ref="D757:G757"/>
    <mergeCell ref="D759:G759"/>
    <mergeCell ref="D760:G760"/>
    <mergeCell ref="D761:G761"/>
    <mergeCell ref="D762:G762"/>
    <mergeCell ref="D763:G763"/>
    <mergeCell ref="C745:C749"/>
    <mergeCell ref="C751:G751"/>
    <mergeCell ref="D752:G752"/>
    <mergeCell ref="D753:G753"/>
    <mergeCell ref="D745:H745"/>
    <mergeCell ref="D746:H746"/>
    <mergeCell ref="D747:H747"/>
    <mergeCell ref="D748:H748"/>
    <mergeCell ref="D749:H749"/>
    <mergeCell ref="C733:C735"/>
    <mergeCell ref="C736:C744"/>
    <mergeCell ref="D739:H739"/>
    <mergeCell ref="D740:H740"/>
    <mergeCell ref="D741:H741"/>
    <mergeCell ref="D742:H742"/>
    <mergeCell ref="D743:H743"/>
    <mergeCell ref="D744:H744"/>
    <mergeCell ref="C716:C717"/>
    <mergeCell ref="C719:C732"/>
    <mergeCell ref="D716:H716"/>
    <mergeCell ref="D717:H717"/>
    <mergeCell ref="D718:H718"/>
    <mergeCell ref="D719:H719"/>
    <mergeCell ref="D720:H720"/>
    <mergeCell ref="D732:H732"/>
    <mergeCell ref="D733:H733"/>
    <mergeCell ref="D734:H734"/>
    <mergeCell ref="D735:H735"/>
    <mergeCell ref="D736:H736"/>
    <mergeCell ref="D737:H737"/>
    <mergeCell ref="D738:H738"/>
    <mergeCell ref="D721:H721"/>
    <mergeCell ref="D722:H722"/>
    <mergeCell ref="D682:H682"/>
    <mergeCell ref="D683:H683"/>
    <mergeCell ref="C670:C674"/>
    <mergeCell ref="D668:H668"/>
    <mergeCell ref="D669:H669"/>
    <mergeCell ref="D670:H670"/>
    <mergeCell ref="D671:H671"/>
    <mergeCell ref="D672:H672"/>
    <mergeCell ref="D673:H673"/>
    <mergeCell ref="D674:H674"/>
    <mergeCell ref="D675:H675"/>
    <mergeCell ref="D677:H677"/>
    <mergeCell ref="D678:H678"/>
    <mergeCell ref="D679:H679"/>
    <mergeCell ref="D680:H680"/>
    <mergeCell ref="D681:H681"/>
    <mergeCell ref="C659:C664"/>
    <mergeCell ref="C665:C667"/>
    <mergeCell ref="D659:H659"/>
    <mergeCell ref="D660:H660"/>
    <mergeCell ref="D661:H661"/>
    <mergeCell ref="D662:H662"/>
    <mergeCell ref="D663:H663"/>
    <mergeCell ref="D664:H664"/>
    <mergeCell ref="D665:H665"/>
    <mergeCell ref="D666:H666"/>
    <mergeCell ref="D667:H667"/>
    <mergeCell ref="C650:C651"/>
    <mergeCell ref="C652:C658"/>
    <mergeCell ref="D649:H649"/>
    <mergeCell ref="D650:H650"/>
    <mergeCell ref="D651:H651"/>
    <mergeCell ref="D652:H652"/>
    <mergeCell ref="D653:H653"/>
    <mergeCell ref="D654:H654"/>
    <mergeCell ref="D655:H655"/>
    <mergeCell ref="D656:H656"/>
    <mergeCell ref="D657:H657"/>
    <mergeCell ref="D658:H658"/>
    <mergeCell ref="C644:C648"/>
    <mergeCell ref="D640:H640"/>
    <mergeCell ref="D641:H641"/>
    <mergeCell ref="D642:H642"/>
    <mergeCell ref="D643:H643"/>
    <mergeCell ref="D644:H644"/>
    <mergeCell ref="D645:H645"/>
    <mergeCell ref="D646:H646"/>
    <mergeCell ref="D647:H647"/>
    <mergeCell ref="D648:H648"/>
    <mergeCell ref="C631:C633"/>
    <mergeCell ref="C634:C639"/>
    <mergeCell ref="D631:H631"/>
    <mergeCell ref="D632:H632"/>
    <mergeCell ref="D633:H633"/>
    <mergeCell ref="D634:H634"/>
    <mergeCell ref="D635:H635"/>
    <mergeCell ref="D636:H636"/>
    <mergeCell ref="D637:H637"/>
    <mergeCell ref="D638:H638"/>
    <mergeCell ref="D639:H639"/>
    <mergeCell ref="C621:C622"/>
    <mergeCell ref="C625:C630"/>
    <mergeCell ref="D621:H621"/>
    <mergeCell ref="D622:H622"/>
    <mergeCell ref="D623:H623"/>
    <mergeCell ref="D624:H624"/>
    <mergeCell ref="D625:H625"/>
    <mergeCell ref="D626:H626"/>
    <mergeCell ref="D627:H627"/>
    <mergeCell ref="D628:H628"/>
    <mergeCell ref="D629:H629"/>
    <mergeCell ref="D630:H630"/>
    <mergeCell ref="C616:C620"/>
    <mergeCell ref="D613:H613"/>
    <mergeCell ref="D614:H614"/>
    <mergeCell ref="D615:H615"/>
    <mergeCell ref="D616:H616"/>
    <mergeCell ref="D617:H617"/>
    <mergeCell ref="D618:H618"/>
    <mergeCell ref="D619:H619"/>
    <mergeCell ref="D620:H620"/>
    <mergeCell ref="D612:H612"/>
    <mergeCell ref="D609:H609"/>
    <mergeCell ref="C478:F478"/>
    <mergeCell ref="C479:F479"/>
    <mergeCell ref="C480:F480"/>
    <mergeCell ref="C465:F465"/>
    <mergeCell ref="C466:F466"/>
    <mergeCell ref="C467:F467"/>
    <mergeCell ref="C468:F468"/>
    <mergeCell ref="C469:F469"/>
    <mergeCell ref="C470:F470"/>
    <mergeCell ref="C471:F471"/>
    <mergeCell ref="C472:F472"/>
    <mergeCell ref="C473:F473"/>
    <mergeCell ref="C496:D496"/>
    <mergeCell ref="E506:G506"/>
    <mergeCell ref="E507:G507"/>
    <mergeCell ref="E508:G508"/>
    <mergeCell ref="E509:G509"/>
    <mergeCell ref="E510:G510"/>
    <mergeCell ref="E511:G511"/>
    <mergeCell ref="E512:G512"/>
    <mergeCell ref="C506:D506"/>
    <mergeCell ref="C507:D507"/>
    <mergeCell ref="H405:H409"/>
    <mergeCell ref="D396:G396"/>
    <mergeCell ref="D397:G397"/>
    <mergeCell ref="D398:G398"/>
    <mergeCell ref="C366:D366"/>
    <mergeCell ref="C371:D371"/>
    <mergeCell ref="C372:D372"/>
    <mergeCell ref="C374:D374"/>
    <mergeCell ref="C375:D375"/>
    <mergeCell ref="C376:D376"/>
    <mergeCell ref="C386:D386"/>
    <mergeCell ref="C387:D387"/>
    <mergeCell ref="C388:D388"/>
    <mergeCell ref="E387:H387"/>
    <mergeCell ref="D399:G399"/>
    <mergeCell ref="D400:G400"/>
    <mergeCell ref="D401:G401"/>
    <mergeCell ref="D402:G402"/>
    <mergeCell ref="C394:F394"/>
    <mergeCell ref="D339:H339"/>
    <mergeCell ref="D341:H341"/>
    <mergeCell ref="D343:H343"/>
    <mergeCell ref="C347:D347"/>
    <mergeCell ref="C348:D348"/>
    <mergeCell ref="C349:D349"/>
    <mergeCell ref="C369:D369"/>
    <mergeCell ref="C363:D363"/>
    <mergeCell ref="C389:D389"/>
    <mergeCell ref="E389:H389"/>
    <mergeCell ref="D344:H344"/>
    <mergeCell ref="C377:D377"/>
    <mergeCell ref="C378:D378"/>
    <mergeCell ref="C379:D379"/>
    <mergeCell ref="C380:D380"/>
    <mergeCell ref="C383:D383"/>
    <mergeCell ref="C384:D384"/>
    <mergeCell ref="C385:D385"/>
    <mergeCell ref="C365:D365"/>
    <mergeCell ref="C362:D362"/>
    <mergeCell ref="C354:D354"/>
    <mergeCell ref="C355:D355"/>
    <mergeCell ref="C356:D356"/>
    <mergeCell ref="C357:D357"/>
    <mergeCell ref="D331:H331"/>
    <mergeCell ref="D333:H333"/>
    <mergeCell ref="D335:H335"/>
    <mergeCell ref="D336:H336"/>
    <mergeCell ref="C325:C335"/>
    <mergeCell ref="C336:C338"/>
    <mergeCell ref="D337:H337"/>
    <mergeCell ref="D338:H338"/>
    <mergeCell ref="G308:H308"/>
    <mergeCell ref="G310:H310"/>
    <mergeCell ref="D314:H314"/>
    <mergeCell ref="D315:H315"/>
    <mergeCell ref="D317:H317"/>
    <mergeCell ref="D319:H319"/>
    <mergeCell ref="C316:C323"/>
    <mergeCell ref="C308:D308"/>
    <mergeCell ref="D316:H316"/>
    <mergeCell ref="D318:H318"/>
    <mergeCell ref="D320:H320"/>
    <mergeCell ref="D322:H322"/>
    <mergeCell ref="D321:H321"/>
    <mergeCell ref="D323:H323"/>
    <mergeCell ref="E307:H307"/>
    <mergeCell ref="E241:H241"/>
    <mergeCell ref="E242:H242"/>
    <mergeCell ref="E243:H243"/>
    <mergeCell ref="E244:H244"/>
    <mergeCell ref="E245:H245"/>
    <mergeCell ref="E246:H246"/>
    <mergeCell ref="E247:H247"/>
    <mergeCell ref="E248:H248"/>
    <mergeCell ref="E251:H251"/>
    <mergeCell ref="E252:H252"/>
    <mergeCell ref="E253:H253"/>
    <mergeCell ref="E254:H254"/>
    <mergeCell ref="E255:H255"/>
    <mergeCell ref="E256:H256"/>
    <mergeCell ref="E257:H257"/>
    <mergeCell ref="E258:H258"/>
    <mergeCell ref="E259:H259"/>
    <mergeCell ref="C263:D263"/>
    <mergeCell ref="C264:D264"/>
    <mergeCell ref="C250:D250"/>
    <mergeCell ref="C243:D243"/>
    <mergeCell ref="C244:D244"/>
    <mergeCell ref="C245:D245"/>
    <mergeCell ref="C246:D246"/>
    <mergeCell ref="C247:D247"/>
    <mergeCell ref="C248:D248"/>
    <mergeCell ref="C251:D251"/>
    <mergeCell ref="C261:D261"/>
    <mergeCell ref="C254:D254"/>
    <mergeCell ref="C255:D255"/>
    <mergeCell ref="C256:D256"/>
    <mergeCell ref="C257:D257"/>
    <mergeCell ref="C258:D258"/>
    <mergeCell ref="C259:D259"/>
    <mergeCell ref="C252:D252"/>
    <mergeCell ref="C253:D253"/>
    <mergeCell ref="E238:H238"/>
    <mergeCell ref="E227:H227"/>
    <mergeCell ref="E228:H228"/>
    <mergeCell ref="E231:H231"/>
    <mergeCell ref="E232:H232"/>
    <mergeCell ref="E233:H233"/>
    <mergeCell ref="E234:H234"/>
    <mergeCell ref="E235:H235"/>
    <mergeCell ref="E236:H236"/>
    <mergeCell ref="E237:H237"/>
    <mergeCell ref="C236:D236"/>
    <mergeCell ref="C237:D237"/>
    <mergeCell ref="C238:D238"/>
    <mergeCell ref="C241:D241"/>
    <mergeCell ref="C242:D242"/>
    <mergeCell ref="C240:D240"/>
    <mergeCell ref="C221:D221"/>
    <mergeCell ref="C222:D222"/>
    <mergeCell ref="C223:D223"/>
    <mergeCell ref="C224:D224"/>
    <mergeCell ref="C225:D225"/>
    <mergeCell ref="C226:D226"/>
    <mergeCell ref="C227:D227"/>
    <mergeCell ref="C228:D228"/>
    <mergeCell ref="C231:D231"/>
    <mergeCell ref="C230:D230"/>
    <mergeCell ref="E219:H219"/>
    <mergeCell ref="E214:H214"/>
    <mergeCell ref="E215:H215"/>
    <mergeCell ref="E216:H216"/>
    <mergeCell ref="E199:H199"/>
    <mergeCell ref="C232:D232"/>
    <mergeCell ref="C233:D233"/>
    <mergeCell ref="C234:D234"/>
    <mergeCell ref="C235:D235"/>
    <mergeCell ref="E225:H225"/>
    <mergeCell ref="E226:H226"/>
    <mergeCell ref="E220:H220"/>
    <mergeCell ref="E221:H221"/>
    <mergeCell ref="E222:H222"/>
    <mergeCell ref="E223:H223"/>
    <mergeCell ref="E224:H224"/>
    <mergeCell ref="E202:H202"/>
    <mergeCell ref="E203:H203"/>
    <mergeCell ref="E204:H204"/>
    <mergeCell ref="E205:H205"/>
    <mergeCell ref="E206:H206"/>
    <mergeCell ref="C213:D213"/>
    <mergeCell ref="E212:H212"/>
    <mergeCell ref="E213:H213"/>
    <mergeCell ref="C83:G83"/>
    <mergeCell ref="C84:G84"/>
    <mergeCell ref="C85:G85"/>
    <mergeCell ref="E200:H200"/>
    <mergeCell ref="E201:H201"/>
    <mergeCell ref="C220:D220"/>
    <mergeCell ref="C108:G108"/>
    <mergeCell ref="C109:G109"/>
    <mergeCell ref="E198:H198"/>
    <mergeCell ref="E209:H209"/>
    <mergeCell ref="C198:D198"/>
    <mergeCell ref="C199:D199"/>
    <mergeCell ref="C200:D200"/>
    <mergeCell ref="C201:D201"/>
    <mergeCell ref="C202:D202"/>
    <mergeCell ref="C203:D203"/>
    <mergeCell ref="C204:D204"/>
    <mergeCell ref="C206:D206"/>
    <mergeCell ref="C205:D205"/>
    <mergeCell ref="C209:D209"/>
    <mergeCell ref="E208:H208"/>
    <mergeCell ref="C208:D208"/>
    <mergeCell ref="C218:D218"/>
    <mergeCell ref="E218:H218"/>
    <mergeCell ref="C103:G103"/>
    <mergeCell ref="C104:G104"/>
    <mergeCell ref="C105:G105"/>
    <mergeCell ref="C106:G106"/>
    <mergeCell ref="C107:G107"/>
    <mergeCell ref="C210:D210"/>
    <mergeCell ref="C211:D211"/>
    <mergeCell ref="C100:G100"/>
    <mergeCell ref="C101:G101"/>
    <mergeCell ref="E210:H210"/>
    <mergeCell ref="E211:H211"/>
    <mergeCell ref="C187:H187"/>
    <mergeCell ref="C188:H188"/>
    <mergeCell ref="C189:H189"/>
    <mergeCell ref="C190:H190"/>
    <mergeCell ref="C162:H162"/>
    <mergeCell ref="C163:H163"/>
    <mergeCell ref="C164:H164"/>
    <mergeCell ref="C165:H165"/>
    <mergeCell ref="C166:H166"/>
    <mergeCell ref="C167:H167"/>
    <mergeCell ref="C168:H168"/>
    <mergeCell ref="C169:H169"/>
    <mergeCell ref="C170:H170"/>
    <mergeCell ref="C216:D216"/>
    <mergeCell ref="C219:D219"/>
    <mergeCell ref="C77:G77"/>
    <mergeCell ref="C78:G78"/>
    <mergeCell ref="C79:G79"/>
    <mergeCell ref="C57:G57"/>
    <mergeCell ref="C59:G59"/>
    <mergeCell ref="C60:G60"/>
    <mergeCell ref="C61:G61"/>
    <mergeCell ref="C62:G62"/>
    <mergeCell ref="C63:G63"/>
    <mergeCell ref="C64:G64"/>
    <mergeCell ref="C58:G58"/>
    <mergeCell ref="C65:H65"/>
    <mergeCell ref="C75:H75"/>
    <mergeCell ref="C80:G80"/>
    <mergeCell ref="C81:G81"/>
    <mergeCell ref="C86:G86"/>
    <mergeCell ref="C82:G82"/>
    <mergeCell ref="C69:G69"/>
    <mergeCell ref="C76:G76"/>
    <mergeCell ref="C97:H97"/>
    <mergeCell ref="C102:H102"/>
    <mergeCell ref="C212:D212"/>
    <mergeCell ref="M71:Q71"/>
    <mergeCell ref="M72:Q72"/>
    <mergeCell ref="M73:Q73"/>
    <mergeCell ref="P39:AE39"/>
    <mergeCell ref="P36:AE36"/>
    <mergeCell ref="P37:AE37"/>
    <mergeCell ref="P38:AE38"/>
    <mergeCell ref="C49:D49"/>
    <mergeCell ref="C50:D50"/>
    <mergeCell ref="C51:D51"/>
    <mergeCell ref="E51:G51"/>
    <mergeCell ref="C54:G54"/>
    <mergeCell ref="C56:G56"/>
    <mergeCell ref="C66:G66"/>
    <mergeCell ref="C67:G67"/>
    <mergeCell ref="C68:G68"/>
    <mergeCell ref="P40:AE40"/>
    <mergeCell ref="E43:G43"/>
    <mergeCell ref="C40:D40"/>
    <mergeCell ref="C41:D41"/>
    <mergeCell ref="E40:F40"/>
    <mergeCell ref="C44:D44"/>
    <mergeCell ref="C45:D48"/>
    <mergeCell ref="C1:H1"/>
    <mergeCell ref="C8:H8"/>
    <mergeCell ref="C55:H55"/>
    <mergeCell ref="C53:H53"/>
    <mergeCell ref="C5:H5"/>
    <mergeCell ref="C3:H3"/>
    <mergeCell ref="C4:H4"/>
    <mergeCell ref="D18:H18"/>
    <mergeCell ref="E22:F22"/>
    <mergeCell ref="E24:F24"/>
    <mergeCell ref="E25:F25"/>
    <mergeCell ref="E26:F26"/>
    <mergeCell ref="E27:F27"/>
    <mergeCell ref="E28:F28"/>
    <mergeCell ref="E38:G38"/>
    <mergeCell ref="E39:G39"/>
    <mergeCell ref="C33:D33"/>
    <mergeCell ref="C43:D43"/>
    <mergeCell ref="C38:D38"/>
    <mergeCell ref="C39:D39"/>
    <mergeCell ref="C34:D34"/>
    <mergeCell ref="C35:D35"/>
    <mergeCell ref="D16:F16"/>
    <mergeCell ref="C87:G87"/>
    <mergeCell ref="C88:G88"/>
    <mergeCell ref="C89:G89"/>
    <mergeCell ref="C91:G91"/>
    <mergeCell ref="C92:G92"/>
    <mergeCell ref="C93:G93"/>
    <mergeCell ref="C94:G94"/>
    <mergeCell ref="C95:G95"/>
    <mergeCell ref="C96:G96"/>
    <mergeCell ref="C90:H90"/>
    <mergeCell ref="C98:G98"/>
    <mergeCell ref="C99:G99"/>
    <mergeCell ref="C351:D351"/>
    <mergeCell ref="C352:D352"/>
    <mergeCell ref="C353:D353"/>
    <mergeCell ref="C214:D214"/>
    <mergeCell ref="C215:D215"/>
    <mergeCell ref="D325:H325"/>
    <mergeCell ref="D327:H327"/>
    <mergeCell ref="D329:H329"/>
    <mergeCell ref="C340:C345"/>
    <mergeCell ref="D345:H345"/>
    <mergeCell ref="D324:H324"/>
    <mergeCell ref="D326:H326"/>
    <mergeCell ref="D328:H328"/>
    <mergeCell ref="D330:H330"/>
    <mergeCell ref="D332:H332"/>
    <mergeCell ref="D334:H334"/>
    <mergeCell ref="D340:H340"/>
    <mergeCell ref="D342:H342"/>
    <mergeCell ref="C350:D350"/>
    <mergeCell ref="C183:H183"/>
    <mergeCell ref="C157:G157"/>
    <mergeCell ref="C159:J160"/>
    <mergeCell ref="C359:D359"/>
    <mergeCell ref="C360:D360"/>
    <mergeCell ref="C368:D368"/>
    <mergeCell ref="D403:G403"/>
    <mergeCell ref="D404:G404"/>
    <mergeCell ref="C411:E411"/>
    <mergeCell ref="C412:E412"/>
    <mergeCell ref="C413:E413"/>
    <mergeCell ref="D405:G405"/>
    <mergeCell ref="D406:G406"/>
    <mergeCell ref="D407:G407"/>
    <mergeCell ref="D408:G408"/>
    <mergeCell ref="D409:G409"/>
    <mergeCell ref="D410:G410"/>
    <mergeCell ref="D395:G395"/>
    <mergeCell ref="C395:C410"/>
    <mergeCell ref="C391:F391"/>
    <mergeCell ref="C392:F392"/>
    <mergeCell ref="C393:F393"/>
    <mergeCell ref="D419:F419"/>
    <mergeCell ref="D424:F424"/>
    <mergeCell ref="D429:F429"/>
    <mergeCell ref="D430:F430"/>
    <mergeCell ref="C420:C424"/>
    <mergeCell ref="C415:C419"/>
    <mergeCell ref="D415:F415"/>
    <mergeCell ref="D420:F420"/>
    <mergeCell ref="D425:F425"/>
    <mergeCell ref="D416:F416"/>
    <mergeCell ref="D417:F417"/>
    <mergeCell ref="D418:F418"/>
    <mergeCell ref="D421:F421"/>
    <mergeCell ref="D422:F422"/>
    <mergeCell ref="D423:F423"/>
    <mergeCell ref="C425:C430"/>
    <mergeCell ref="D426:F426"/>
    <mergeCell ref="D427:F427"/>
    <mergeCell ref="D428:F428"/>
    <mergeCell ref="C439:F439"/>
    <mergeCell ref="C440:F440"/>
    <mergeCell ref="C441:F441"/>
    <mergeCell ref="C442:F442"/>
    <mergeCell ref="C435:F435"/>
    <mergeCell ref="C436:F436"/>
    <mergeCell ref="C462:F462"/>
    <mergeCell ref="C508:D508"/>
    <mergeCell ref="C509:D509"/>
    <mergeCell ref="C463:F463"/>
    <mergeCell ref="C464:F464"/>
    <mergeCell ref="C474:F474"/>
    <mergeCell ref="C475:F475"/>
    <mergeCell ref="C476:F476"/>
    <mergeCell ref="C477:F477"/>
    <mergeCell ref="C510:D510"/>
    <mergeCell ref="C511:D511"/>
    <mergeCell ref="C512:D512"/>
    <mergeCell ref="C494:D494"/>
    <mergeCell ref="C504:D504"/>
    <mergeCell ref="C505:D505"/>
    <mergeCell ref="E486:G486"/>
    <mergeCell ref="E487:G487"/>
    <mergeCell ref="E488:G488"/>
    <mergeCell ref="E489:G489"/>
    <mergeCell ref="C495:D495"/>
    <mergeCell ref="C493:D493"/>
    <mergeCell ref="C434:F434"/>
    <mergeCell ref="G481:J481"/>
    <mergeCell ref="C484:D484"/>
    <mergeCell ref="C437:F437"/>
    <mergeCell ref="C438:F438"/>
    <mergeCell ref="C443:F443"/>
    <mergeCell ref="C444:F444"/>
    <mergeCell ref="C445:F445"/>
    <mergeCell ref="C446:F446"/>
    <mergeCell ref="C447:F447"/>
    <mergeCell ref="C448:F448"/>
    <mergeCell ref="C449:F449"/>
    <mergeCell ref="C450:F450"/>
    <mergeCell ref="C451:F451"/>
    <mergeCell ref="C452:F452"/>
    <mergeCell ref="C453:F453"/>
    <mergeCell ref="C454:F454"/>
    <mergeCell ref="C455:F455"/>
    <mergeCell ref="C456:F456"/>
    <mergeCell ref="C457:F457"/>
    <mergeCell ref="C458:F458"/>
    <mergeCell ref="C459:F459"/>
    <mergeCell ref="C460:F460"/>
    <mergeCell ref="C461:F461"/>
    <mergeCell ref="C135:G135"/>
    <mergeCell ref="C513:D513"/>
    <mergeCell ref="C514:D514"/>
    <mergeCell ref="C515:D515"/>
    <mergeCell ref="C516:D516"/>
    <mergeCell ref="C433:H433"/>
    <mergeCell ref="E513:G513"/>
    <mergeCell ref="E514:G514"/>
    <mergeCell ref="E515:G515"/>
    <mergeCell ref="E516:G516"/>
    <mergeCell ref="C497:D497"/>
    <mergeCell ref="C498:D498"/>
    <mergeCell ref="C499:D499"/>
    <mergeCell ref="C500:D500"/>
    <mergeCell ref="C501:D501"/>
    <mergeCell ref="C502:D502"/>
    <mergeCell ref="C503:D503"/>
    <mergeCell ref="C486:D486"/>
    <mergeCell ref="C487:D487"/>
    <mergeCell ref="C488:D488"/>
    <mergeCell ref="C489:D489"/>
    <mergeCell ref="C490:D490"/>
    <mergeCell ref="C491:D491"/>
    <mergeCell ref="C492:D492"/>
    <mergeCell ref="C111:H111"/>
    <mergeCell ref="C116:G116"/>
    <mergeCell ref="C117:G117"/>
    <mergeCell ref="C118:G118"/>
    <mergeCell ref="C125:G125"/>
    <mergeCell ref="C126:G126"/>
    <mergeCell ref="C127:G127"/>
    <mergeCell ref="C134:G134"/>
    <mergeCell ref="C113:G113"/>
    <mergeCell ref="C114:G114"/>
    <mergeCell ref="C115:G115"/>
    <mergeCell ref="C120:G120"/>
    <mergeCell ref="C184:H184"/>
    <mergeCell ref="C185:H185"/>
    <mergeCell ref="C154:F154"/>
    <mergeCell ref="C136:G136"/>
    <mergeCell ref="C139:G139"/>
    <mergeCell ref="C145:G145"/>
    <mergeCell ref="C146:G146"/>
    <mergeCell ref="C147:G147"/>
    <mergeCell ref="C148:G148"/>
    <mergeCell ref="C149:G149"/>
    <mergeCell ref="C137:F137"/>
    <mergeCell ref="C141:F141"/>
    <mergeCell ref="C138:G138"/>
    <mergeCell ref="C142:G142"/>
    <mergeCell ref="C143:G143"/>
    <mergeCell ref="C144:G144"/>
    <mergeCell ref="C153:G153"/>
    <mergeCell ref="C155:G155"/>
    <mergeCell ref="C156:G156"/>
    <mergeCell ref="C171:H171"/>
    <mergeCell ref="C172:H172"/>
    <mergeCell ref="C173:H173"/>
    <mergeCell ref="C174:H174"/>
    <mergeCell ref="G858:G862"/>
    <mergeCell ref="H431:K432"/>
    <mergeCell ref="C123:G123"/>
    <mergeCell ref="C124:G124"/>
    <mergeCell ref="C129:G129"/>
    <mergeCell ref="C175:H175"/>
    <mergeCell ref="C150:G150"/>
    <mergeCell ref="C191:H191"/>
    <mergeCell ref="C192:H192"/>
    <mergeCell ref="C176:H176"/>
    <mergeCell ref="C177:H177"/>
    <mergeCell ref="C178:H178"/>
    <mergeCell ref="C179:H179"/>
    <mergeCell ref="C180:H180"/>
    <mergeCell ref="C181:H181"/>
    <mergeCell ref="C182:H182"/>
    <mergeCell ref="K128:K136"/>
    <mergeCell ref="K137:K140"/>
    <mergeCell ref="K141:K153"/>
    <mergeCell ref="K154:K157"/>
    <mergeCell ref="C140:G140"/>
    <mergeCell ref="C151:G151"/>
    <mergeCell ref="C152:G152"/>
    <mergeCell ref="C186:H186"/>
    <mergeCell ref="K112:K118"/>
    <mergeCell ref="K119:K127"/>
    <mergeCell ref="C112:F112"/>
    <mergeCell ref="C119:F119"/>
    <mergeCell ref="C128:F128"/>
    <mergeCell ref="C130:G130"/>
    <mergeCell ref="C131:G131"/>
    <mergeCell ref="C132:G132"/>
    <mergeCell ref="C133:G133"/>
    <mergeCell ref="C121:G121"/>
    <mergeCell ref="C122:G122"/>
  </mergeCells>
  <phoneticPr fontId="30" type="noConversion"/>
  <dataValidations count="74">
    <dataValidation type="time" operator="greaterThanOrEqual" allowBlank="1" showInputMessage="1" showErrorMessage="1" errorTitle="Incorrect Time" error="You must type in a legitimate time.  Please try again." promptTitle="Closing Time" prompt="Please type in the closing time.  EG: 11:30" sqref="H13" xr:uid="{00000000-0002-0000-0100-000000000000}">
      <formula1>0</formula1>
    </dataValidation>
    <dataValidation type="whole" allowBlank="1" showInputMessage="1" showErrorMessage="1" errorTitle="Incorrect Selection" error="Please try again.  Select an option off the list provided." promptTitle="General Conditions Included" prompt="Please select an option off the list." sqref="E484:E485" xr:uid="{00000000-0002-0000-0100-000001000000}">
      <formula1>1</formula1>
      <formula2>2</formula2>
    </dataValidation>
    <dataValidation allowBlank="1" showInputMessage="1" showErrorMessage="1" promptTitle="Site Description" prompt="Describe nature of ground, surface conditions, water table as visible in test holes, and other indisputable facts that may affect construction. Provide available data and information." sqref="D336" xr:uid="{00000000-0002-0000-0100-000002000000}"/>
    <dataValidation allowBlank="1" showInputMessage="1" showErrorMessage="1" promptTitle="Site Description" prompt="Specific requirements must be described in clause 12.1 of the Schedule of Variables, Section B, JBCC Preliminaries" sqref="D337" xr:uid="{00000000-0002-0000-0100-000003000000}"/>
    <dataValidation allowBlank="1" showInputMessage="1" showErrorMessage="1" promptTitle="Site Description" prompt="Any additional site information such as location, improvements on site, adjacent buildings, environmental issues, etc. must be described in detail herein." sqref="D338" xr:uid="{00000000-0002-0000-0100-000004000000}"/>
    <dataValidation type="whole" allowBlank="1" showInputMessage="1" showErrorMessage="1" errorTitle="Incorrect Option Selected" error="Select either Yes or No from the list provided." promptTitle="Lateral Support Insurance" prompt="Select either yes or no from the drop down list provided" sqref="E347" xr:uid="{00000000-0002-0000-0100-000005000000}">
      <formula1>1</formula1>
      <formula2>2</formula2>
    </dataValidation>
    <dataValidation type="whole" allowBlank="1" showInputMessage="1" showErrorMessage="1" errorTitle="Incorrect selection" error="Select either yes or no from the list provided.  Please try again." promptTitle="Payments for Goods:" prompt="Select either Yes or No from the list provided." sqref="E348" xr:uid="{00000000-0002-0000-0100-000006000000}">
      <formula1>1</formula1>
      <formula2>2</formula2>
    </dataValidation>
    <dataValidation type="whole" allowBlank="1" showInputMessage="1" showErrorMessage="1" errorTitle="Incorrect Selection" error="Please select either Yes or No from the list provided." promptTitle="Dispute Resolution by Litigation" prompt="Select either Yes or No from the list provided." sqref="E349" xr:uid="{00000000-0002-0000-0100-000007000000}">
      <formula1>1</formula1>
      <formula2>2</formula2>
    </dataValidation>
    <dataValidation type="whole" operator="greaterThan" allowBlank="1" showInputMessage="1" showErrorMessage="1" errorTitle="Incorrect Date" error="Incorrect Date, please try again." promptTitle="Contract Period" prompt="Please type in the Contract Period here and select whether it is measured in Calendar months, days or weeks from the drop down list provided." sqref="E352" xr:uid="{00000000-0002-0000-0100-000008000000}">
      <formula1>0</formula1>
    </dataValidation>
    <dataValidation type="whole" allowBlank="1" showInputMessage="1" showErrorMessage="1" errorTitle="Incorrect option " error="Please try again.  Select an option from the drop down list provided." promptTitle="Insurance by contractor" prompt="Please select an option from the list provided." sqref="E374" xr:uid="{00000000-0002-0000-0100-000009000000}">
      <formula1>1</formula1>
      <formula2>2</formula2>
    </dataValidation>
    <dataValidation type="whole" allowBlank="1" showInputMessage="1" showErrorMessage="1" errorTitle="Incorrect option" error="Please try again.  Select an option from the list provided." promptTitle="Public Liability Insurance" prompt="Please select an option from the drop down list provided." sqref="E383" xr:uid="{00000000-0002-0000-0100-00000A000000}">
      <formula1>1</formula1>
      <formula2>2</formula2>
    </dataValidation>
    <dataValidation type="whole" allowBlank="1" showInputMessage="1" showErrorMessage="1" errorTitle="Incorrect Selection" error="Please select an option from the drop down list provided._x000a_" promptTitle="Method of Measurement" prompt="Select a Method of Measurement from the list provided." sqref="D310" xr:uid="{00000000-0002-0000-0100-00000B000000}">
      <formula1>1</formula1>
      <formula2>4</formula2>
    </dataValidation>
    <dataValidation type="whole" allowBlank="1" showInputMessage="1" showErrorMessage="1" errorTitle="Incorrect CPAP Selected" error="Please select yes or no from the drop down list provided.  " promptTitle="CPAP" prompt="Please select Yes or No from the list provided." sqref="D311" xr:uid="{00000000-0002-0000-0100-00000C000000}">
      <formula1>1</formula1>
      <formula2>2</formula2>
    </dataValidation>
    <dataValidation allowBlank="1" showInputMessage="1" showErrorMessage="1" promptTitle="Extent of Work" prompt="Insert a brief description of what will be axpected in terms of the works.  Eg. Alterations, renovations, refurbishments, new construction, site works, etc._x000a__x000a_Type of construction and materials/finishes to be used." sqref="D317" xr:uid="{00000000-0002-0000-0100-00000D000000}"/>
    <dataValidation allowBlank="1" showInputMessage="1" showErrorMessage="1" errorTitle="Incorrect Selection" error="Please select either Yes or No from the list provided." sqref="E350" xr:uid="{00000000-0002-0000-0100-00000E000000}"/>
    <dataValidation type="whole" allowBlank="1" showInputMessage="1" showErrorMessage="1" errorTitle="Incorrect selection" error="Please try again.  You have to select an option off the list." promptTitle="Pre Quotation Meeting" prompt="Select an option from the drop down list.  " sqref="E49" xr:uid="{00000000-0002-0000-0100-00000F000000}">
      <formula1>1</formula1>
      <formula2>2</formula2>
    </dataValidation>
    <dataValidation operator="greaterThanOrEqual" allowBlank="1" showInputMessage="1" showErrorMessage="1" errorTitle="Incorrect Date" error="The date you typed in is not a legitimate date.  Please try again." promptTitle="Pre Quotation Meeting Date:" prompt="Type in the Site Inspection Date and time." sqref="E50" xr:uid="{00000000-0002-0000-0100-000010000000}"/>
    <dataValidation allowBlank="1" showInputMessage="1" showErrorMessage="1" promptTitle="No. Of Pages" prompt="Type in the No. of Pages in this document" sqref="J59:J60 J98:J101 J193:J194 H196 J66:J69 J103:J158 J161:J162 J91:J96 J63:J64 J76:J89" xr:uid="{00000000-0002-0000-0100-000011000000}"/>
    <dataValidation type="custom" allowBlank="1" showInputMessage="1" showErrorMessage="1" sqref="I54 I56:I69" xr:uid="{00000000-0002-0000-0100-000012000000}">
      <formula1>"true,false"</formula1>
    </dataValidation>
    <dataValidation allowBlank="1" showInputMessage="1" showErrorMessage="1" promptTitle="Employers Telephone Number" prompt="Please type in the Employers Telephone number here including the area code._x000a_" sqref="E206" xr:uid="{00000000-0002-0000-0100-000013000000}"/>
    <dataValidation allowBlank="1" showInputMessage="1" showErrorMessage="1" promptTitle="Employers Fax No." prompt="Please type in Employers Fax number including the area code here." sqref="E205" xr:uid="{00000000-0002-0000-0100-000014000000}"/>
    <dataValidation allowBlank="1" showInputMessage="1" showErrorMessage="1" promptTitle="Employers Postal Address" prompt="This is usually Private Bag X42.  If not, please type in relevant Postal Address for Employer." sqref="E202" xr:uid="{00000000-0002-0000-0100-000015000000}"/>
    <dataValidation allowBlank="1" showInputMessage="1" showErrorMessage="1" promptTitle="Employers Postal Code" prompt="This is usually Pietermaritzburgs Postal Code:  3200.  If not, please type in relevant postal code." sqref="E201 E204" xr:uid="{00000000-0002-0000-0100-000016000000}"/>
    <dataValidation allowBlank="1" showInputMessage="1" showErrorMessage="1" promptTitle="Employers Town" prompt="This is usually Pietermaritzburg.  If not, please type in relevant Town for Employer." sqref="E200 E203" xr:uid="{00000000-0002-0000-0100-000017000000}"/>
    <dataValidation allowBlank="1" showInputMessage="1" showErrorMessage="1" promptTitle="Physical Address of Employer" prompt="This is usually 191 Prince Alfred Street.  If not, please type in relevant Street Address for Employer." sqref="E199" xr:uid="{00000000-0002-0000-0100-000018000000}"/>
    <dataValidation allowBlank="1" showInputMessage="1" showErrorMessage="1" promptTitle="Name of Employer" prompt="This is usually:  Head: Works (Department of Works: Province of KwaZulu-Natal).  If not, please type in Employers name here." sqref="E198" xr:uid="{00000000-0002-0000-0100-000019000000}"/>
    <dataValidation allowBlank="1" showInputMessage="1" showErrorMessage="1" promptTitle="Principal Agent: Cell Number" prompt="Type in a relevant Cell phone number for the Principal Agent here." sqref="E214" xr:uid="{00000000-0002-0000-0100-00001A000000}"/>
    <dataValidation type="whole" allowBlank="1" showInputMessage="1" showErrorMessage="1" errorTitle="Capacity" error="Incorrect Capacity selected.  Please try again." promptTitle="Capacity" prompt="Please select an item from the drop down list provided.  " sqref="E209" xr:uid="{00000000-0002-0000-0100-00001B000000}">
      <formula1>1</formula1>
      <formula2>2</formula2>
    </dataValidation>
    <dataValidation allowBlank="1" showInputMessage="1" showErrorMessage="1" promptTitle="Principal Agent" prompt="Please type in the Company name of the Principal Agent here." sqref="E208" xr:uid="{00000000-0002-0000-0100-00001C000000}"/>
    <dataValidation allowBlank="1" showInputMessage="1" showErrorMessage="1" promptTitle="Additional Respons. Criteria" prompt="Insert Additional Responsiveness Criteria here." sqref="C66:H69" xr:uid="{00000000-0002-0000-0100-00001D000000}"/>
    <dataValidation allowBlank="1" showInputMessage="1" showErrorMessage="1" promptTitle="Document Name" prompt="Insert document name." sqref="C91:G96 C81:G89" xr:uid="{00000000-0002-0000-0100-00001E000000}"/>
    <dataValidation allowBlank="1" showInputMessage="1" showErrorMessage="1" promptTitle="Specific Goal " prompt="Insert Specific Goal" sqref="E45:E48" xr:uid="{00000000-0002-0000-0100-00001F000000}"/>
    <dataValidation type="whole" allowBlank="1" showInputMessage="1" showErrorMessage="1" errorTitle="Incorrect option selected" error="Select either Yes or No from the drop down list provided." promptTitle="Alternative Offer permitted?" prompt="Use the Drop down list to select Yes or No.  You may only select an item on this list." sqref="E44" xr:uid="{00000000-0002-0000-0100-000020000000}">
      <formula1>1</formula1>
      <formula2>2</formula2>
    </dataValidation>
    <dataValidation type="whole" allowBlank="1" showInputMessage="1" showErrorMessage="1" errorTitle="Incorrect Location" error="Please select a location from the drop down list." promptTitle="Loc. of collection of Tender" prompt="Use the Drop down list to select an item.  You may only select an item on this list." sqref="E41" xr:uid="{00000000-0002-0000-0100-000021000000}">
      <formula1>1</formula1>
      <formula2>4</formula2>
    </dataValidation>
    <dataValidation allowBlank="1" showInputMessage="1" showErrorMessage="1" promptTitle="Date of month for payment" prompt="Only put the date that payment certificate must be issued by, example if it is the 25th of the month ONLY put 25" sqref="F413" xr:uid="{00000000-0002-0000-0100-000022000000}"/>
    <dataValidation operator="greaterThanOrEqual" allowBlank="1" showInputMessage="1" showErrorMessage="1" errorTitle="Incorrect Date" error="You must type in a legitimate date.  Please try again." promptTitle="Closing Date" prompt="Type in the Closing Date for the tender." sqref="F13" xr:uid="{00000000-0002-0000-0100-000023000000}"/>
    <dataValidation operator="greaterThanOrEqual" allowBlank="1" showInputMessage="1" showErrorMessage="1" errorTitle="Incorrect Date" error="You must type in a legitimate date.  Please try again." promptTitle="Advertisement Date" prompt="Please type in the Advertisement date here." sqref="H12" xr:uid="{00000000-0002-0000-0100-000024000000}"/>
    <dataValidation allowBlank="1" showInputMessage="1" showErrorMessage="1" promptTitle="Quotation No." prompt="Please type in the Quotation No. here including the ZNQ prefix." sqref="F12" xr:uid="{00000000-0002-0000-0100-000025000000}"/>
    <dataValidation allowBlank="1" showInputMessage="1" showErrorMessage="1" promptTitle="Project Code." prompt="Please type in the Project Code here." sqref="D13" xr:uid="{00000000-0002-0000-0100-000026000000}"/>
    <dataValidation allowBlank="1" showInputMessage="1" showErrorMessage="1" promptTitle="Project Title" prompt="Please type in the Long description of the Project here in Capital Letters.  EG:  INGWABUMA: EMPANGENI:  CONSTRUCTION OF A NEW FIVE STOREY HOSPITAL INCLUDING OUTPATIENTS, ADMINISTRATION, THEATRES AND SITE WORKS AND COMPLETE MECHANICAL AND ELECTRICAL WORK." sqref="D18:H18" xr:uid="{00000000-0002-0000-0100-000027000000}"/>
    <dataValidation type="whole" allowBlank="1" showInputMessage="1" showErrorMessage="1" errorTitle="Incorrect Selection" error="Choose an option from the drop down list.  Please try again." sqref="E308" xr:uid="{00000000-0002-0000-0100-000028000000}">
      <formula1>1</formula1>
      <formula2>2</formula2>
    </dataValidation>
    <dataValidation allowBlank="1" showInputMessage="1" showErrorMessage="1" promptTitle="Location of Work:" prompt="Add in the location of the work here.  Indicate accessibility to and from the site." sqref="D319:H319" xr:uid="{00000000-0002-0000-0100-000029000000}"/>
    <dataValidation type="whole" allowBlank="1" showInputMessage="1" showErrorMessage="1" errorTitle="Incorrect No. of Days" error="Select the correct no. of days from the list provided.  " sqref="E40:F40" xr:uid="{00000000-0002-0000-0100-00002A000000}">
      <formula1>1</formula1>
      <formula2>4</formula2>
    </dataValidation>
    <dataValidation type="custom" allowBlank="1" showInputMessage="1" showErrorMessage="1" errorTitle="Incorrect Location" error="Please select a location from the drop down list." promptTitle="Time for collection of Quote" prompt="Put the times that a Quote document can be collected in the MORNING." sqref="E42" xr:uid="{00000000-0002-0000-0100-00002B000000}">
      <formula1>1</formula1>
    </dataValidation>
    <dataValidation allowBlank="1" showInputMessage="1" showErrorMessage="1" promptTitle="Time for collection of Quote" prompt="Put the times that a Quote document can be collected in the AFTERNOON." sqref="F42" xr:uid="{00000000-0002-0000-0100-00002C000000}"/>
    <dataValidation allowBlank="1" showInputMessage="1" showErrorMessage="1" promptTitle="EPWP Nr" prompt="Only necessary when it is a EPWP project." sqref="D12" xr:uid="{00000000-0002-0000-0100-00002D000000}"/>
    <dataValidation allowBlank="1" showInputMessage="1" showErrorMessage="1" promptTitle="Validity Period:" prompt="Type in the number of days that the quotation is valid for." sqref="D14" xr:uid="{00000000-0002-0000-0100-00002E000000}"/>
    <dataValidation allowBlank="1" showInputMessage="1" showErrorMessage="1" promptTitle="Class of Construction" prompt="Choose a Class of Construction using the button." sqref="E22:F22" xr:uid="{00000000-0002-0000-0100-00002F000000}"/>
    <dataValidation allowBlank="1" showInputMessage="1" showErrorMessage="1" promptTitle="Procurement Procedure:" prompt="Select a procedure from the list provided." sqref="E38:G38" xr:uid="{00000000-0002-0000-0100-000030000000}"/>
    <dataValidation type="whole" allowBlank="1" showInputMessage="1" showErrorMessage="1" errorTitle="Tenderers may offer tenders for:" error="Incorrect option selected.  Please try again." promptTitle="Bidders may offer bids for:" prompt="Select an option off the drop down list provided." sqref="E39:G39" xr:uid="{00000000-0002-0000-0100-000031000000}">
      <formula1>1</formula1>
      <formula2>3</formula2>
    </dataValidation>
    <dataValidation allowBlank="1" showInputMessage="1" showErrorMessage="1" promptTitle="Meeting Location and time:" prompt="Please type in the Pre Quotation Meeting Location.  The full address is required as well as the time." sqref="E51:G51" xr:uid="{00000000-0002-0000-0100-000032000000}"/>
    <dataValidation type="whole" allowBlank="1" showInputMessage="1" showErrorMessage="1" errorTitle="Incorrect Selection" error="Choose an option from the drop down list.  Please try again." promptTitle="Schedule of Rates:" prompt="Select a Schedule of rates from the drop down list provided." sqref="E307:H307" xr:uid="{00000000-0002-0000-0100-000033000000}">
      <formula1>1</formula1>
      <formula2>2</formula2>
    </dataValidation>
    <dataValidation allowBlank="1" showInputMessage="1" showErrorMessage="1" promptTitle="No. of Pages:" prompt="Type in the number of pages in this document." sqref="G309 J339 J433" xr:uid="{00000000-0002-0000-0100-000034000000}"/>
    <dataValidation allowBlank="1" showInputMessage="1" showErrorMessage="1" promptTitle="Description of Works:" prompt="Type in a short description of the works, purpose of the works, etc." sqref="D315:H315" xr:uid="{00000000-0002-0000-0100-000035000000}"/>
    <dataValidation allowBlank="1" showInputMessage="1" showErrorMessage="1" promptTitle="Cert. by Recognized Bodies:" prompt="Type in any specific institutions which may certify items for inclusion in the works and building systerms, eg Agreement Board of South Africa." sqref="D321:H321" xr:uid="{00000000-0002-0000-0100-000036000000}"/>
    <dataValidation allowBlank="1" showInputMessage="1" showErrorMessage="1" promptTitle="No. of Pages" prompt="Type in the number of pages in this document." sqref="J320" xr:uid="{00000000-0002-0000-0100-000037000000}"/>
    <dataValidation allowBlank="1" showInputMessage="1" showErrorMessage="1" promptTitle="Services to be provided:" prompt="State the requirements, as necessary for the contract to hook up to and distribute water, electricity and telecommunication services.  Clean up and leave Employers facilities in a good condition and keep the site tidy." sqref="D323:H323" xr:uid="{00000000-0002-0000-0100-000038000000}"/>
    <dataValidation allowBlank="1" showInputMessage="1" showErrorMessage="1" promptTitle="Unauthorised Persons:" prompt="State requirements for substantiation of claimsin payment certificates to expediate verification and certification by Employer.  The contractor shall keep unauthorised persons from the works at all times. No persons may sleep on the premesis except guards" sqref="D325:H325" xr:uid="{00000000-0002-0000-0100-000039000000}"/>
    <dataValidation allowBlank="1" showInputMessage="1" showErrorMessage="1" promptTitle="Electronic Payments:" prompt="Type in the requirements for the Contractor regarding Electronic Payments." sqref="D327:H327" xr:uid="{00000000-0002-0000-0100-00003A000000}"/>
    <dataValidation allowBlank="1" showInputMessage="1" showErrorMessage="1" promptTitle="Daily Records:" prompt="Add the requirements for daily records of resources (people and equipment employed), or site diaries in respect of work performed on the site, and where such documents are to be kept." sqref="D329:H329" xr:uid="{00000000-0002-0000-0100-00003B000000}"/>
    <dataValidation allowBlank="1" showInputMessage="1" showErrorMessage="1" promptTitle="Payment Certificates:" prompt="State requirements for substantiation of claims in payment certificates to expedite verification and certification by Employer. Contractor's must ensure that they submit their Tax Invoice with their claim for timeous payment." sqref="D331:H331" xr:uid="{00000000-0002-0000-0100-00003C000000}"/>
    <dataValidation allowBlank="1" showInputMessage="1" showErrorMessage="1" promptTitle="Permits:" prompt="State requirements for Contractor's staff to have security \ entrance permits and the like." sqref="D333:H333" xr:uid="{00000000-0002-0000-0100-00003D000000}"/>
    <dataValidation allowBlank="1" showInputMessage="1" showErrorMessage="1" promptTitle="Proof of Compl with the Law:" prompt="State specific documents / methods by which compliance with any legislation is to be verified, as necessary." sqref="D335:H335" xr:uid="{00000000-0002-0000-0100-00003E000000}"/>
    <dataValidation allowBlank="1" showInputMessage="1" showErrorMessage="1" promptTitle="Site Information:" prompt="Describe nature of ground, surface conditions, water table as visible in test holes, and other indisputable facts that may affect construction.  Provide available data and information." sqref="D339:H339" xr:uid="{00000000-0002-0000-0100-00003F000000}"/>
    <dataValidation allowBlank="1" showInputMessage="1" showErrorMessage="1" promptTitle="Bills of Quantities:" prompt="The BOQ document forms part of and must be read and prices in conjunction with all the other documents forming part of the contract documents." sqref="D341:H341" xr:uid="{00000000-0002-0000-0100-000040000000}"/>
    <dataValidation allowBlank="1" showInputMessage="1" showErrorMessage="1" promptTitle="VAT:" prompt="The tender price must include for Value Added Tax (VAT). All rates, provisional sums, etc. in the Bills of Quantities must however be net (exclusive of VAT) with VAT calculated and added to the Total Value thereof in the Final Summary." sqref="D343:H343" xr:uid="{00000000-0002-0000-0100-000041000000}"/>
    <dataValidation allowBlank="1" showInputMessage="1" showErrorMessage="1" promptTitle="No. of pages:" prompt="Type in the number of pages in this document." sqref="J343" xr:uid="{00000000-0002-0000-0100-000042000000}"/>
    <dataValidation allowBlank="1" showInputMessage="1" showErrorMessage="1" promptTitle="Indicated Insured Sum:" prompt="Contract Sum plus 10%" sqref="E375" xr:uid="{00000000-0002-0000-0100-000043000000}"/>
    <dataValidation allowBlank="1" showInputMessage="1" showErrorMessage="1" promptTitle="Deductable Amount:" prompt="If applicable" sqref="E376" xr:uid="{00000000-0002-0000-0100-000044000000}"/>
    <dataValidation allowBlank="1" showInputMessage="1" showErrorMessage="1" promptTitle="Quotation No." prompt="Please type in the Tender No. here including the ZNT prefix." sqref="F15" xr:uid="{00000000-0002-0000-0100-000045000000}"/>
    <dataValidation allowBlank="1" showInputMessage="1" showErrorMessage="1" promptTitle="Additional documents" prompt="Additional documentation required can be inserted here" sqref="C188:H188" xr:uid="{00000000-0002-0000-0100-000046000000}"/>
    <dataValidation allowBlank="1" showInputMessage="1" showErrorMessage="1" promptTitle="Client Name" prompt="Type in the Clients name here" sqref="D16" xr:uid="{00000000-0002-0000-0100-000047000000}"/>
    <dataValidation allowBlank="1" showInputMessage="1" showErrorMessage="1" promptTitle="Quotation No." prompt="Please type in the Tender No. here including the ZNQ prefix." sqref="D15 H15" xr:uid="{00000000-0002-0000-0100-000048000000}"/>
    <dataValidation type="whole" operator="lessThanOrEqual" allowBlank="1" showInputMessage="1" showErrorMessage="1" sqref="F14" xr:uid="{00000000-0002-0000-0100-000049000000}">
      <formula1>1000000</formula1>
    </dataValidation>
  </dataValidations>
  <hyperlinks>
    <hyperlink ref="E216" r:id="rId1" xr:uid="{00000000-0004-0000-0100-000000000000}"/>
    <hyperlink ref="E259" r:id="rId2" xr:uid="{00000000-0004-0000-0100-000001000000}"/>
  </hyperlinks>
  <pageMargins left="0.28999999999999998" right="0.2" top="0.35433070866141736" bottom="0.35433070866141736" header="0.51181102362204722" footer="0.23622047244094491"/>
  <pageSetup paperSize="9" scale="15" fitToWidth="2" fitToHeight="4"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26" r:id="rId6" name="Drop Down 2">
              <controlPr defaultSize="0" autoLine="0" autoPict="0">
                <anchor moveWithCells="1">
                  <from>
                    <xdr:col>3</xdr:col>
                    <xdr:colOff>7620</xdr:colOff>
                    <xdr:row>309</xdr:row>
                    <xdr:rowOff>7620</xdr:rowOff>
                  </from>
                  <to>
                    <xdr:col>4</xdr:col>
                    <xdr:colOff>1783080</xdr:colOff>
                    <xdr:row>309</xdr:row>
                    <xdr:rowOff>297180</xdr:rowOff>
                  </to>
                </anchor>
              </controlPr>
            </control>
          </mc:Choice>
        </mc:AlternateContent>
        <mc:AlternateContent xmlns:mc="http://schemas.openxmlformats.org/markup-compatibility/2006">
          <mc:Choice Requires="x14">
            <control shapeId="1029" r:id="rId7" name="Drop Down 5">
              <controlPr defaultSize="0" autoLine="0" autoPict="0">
                <anchor moveWithCells="1">
                  <from>
                    <xdr:col>4</xdr:col>
                    <xdr:colOff>7620</xdr:colOff>
                    <xdr:row>306</xdr:row>
                    <xdr:rowOff>0</xdr:rowOff>
                  </from>
                  <to>
                    <xdr:col>5</xdr:col>
                    <xdr:colOff>998220</xdr:colOff>
                    <xdr:row>306</xdr:row>
                    <xdr:rowOff>198120</xdr:rowOff>
                  </to>
                </anchor>
              </controlPr>
            </control>
          </mc:Choice>
        </mc:AlternateContent>
        <mc:AlternateContent xmlns:mc="http://schemas.openxmlformats.org/markup-compatibility/2006">
          <mc:Choice Requires="x14">
            <control shapeId="1048" r:id="rId8" name="Drop Down 24">
              <controlPr defaultSize="0" autoLine="0" autoPict="0">
                <anchor moveWithCells="1">
                  <from>
                    <xdr:col>3</xdr:col>
                    <xdr:colOff>7620</xdr:colOff>
                    <xdr:row>310</xdr:row>
                    <xdr:rowOff>0</xdr:rowOff>
                  </from>
                  <to>
                    <xdr:col>4</xdr:col>
                    <xdr:colOff>1211580</xdr:colOff>
                    <xdr:row>311</xdr:row>
                    <xdr:rowOff>0</xdr:rowOff>
                  </to>
                </anchor>
              </controlPr>
            </control>
          </mc:Choice>
        </mc:AlternateContent>
        <mc:AlternateContent xmlns:mc="http://schemas.openxmlformats.org/markup-compatibility/2006">
          <mc:Choice Requires="x14">
            <control shapeId="1049" r:id="rId9" name="Drop Down 25">
              <controlPr defaultSize="0" autoLine="0" autoPict="0">
                <anchor moveWithCells="1">
                  <from>
                    <xdr:col>3</xdr:col>
                    <xdr:colOff>1211580</xdr:colOff>
                    <xdr:row>346</xdr:row>
                    <xdr:rowOff>7620</xdr:rowOff>
                  </from>
                  <to>
                    <xdr:col>4</xdr:col>
                    <xdr:colOff>655320</xdr:colOff>
                    <xdr:row>347</xdr:row>
                    <xdr:rowOff>0</xdr:rowOff>
                  </to>
                </anchor>
              </controlPr>
            </control>
          </mc:Choice>
        </mc:AlternateContent>
        <mc:AlternateContent xmlns:mc="http://schemas.openxmlformats.org/markup-compatibility/2006">
          <mc:Choice Requires="x14">
            <control shapeId="1050" r:id="rId10" name="Drop Down 26">
              <controlPr defaultSize="0" autoLine="0" autoPict="0">
                <anchor moveWithCells="1">
                  <from>
                    <xdr:col>3</xdr:col>
                    <xdr:colOff>1211580</xdr:colOff>
                    <xdr:row>347</xdr:row>
                    <xdr:rowOff>7620</xdr:rowOff>
                  </from>
                  <to>
                    <xdr:col>4</xdr:col>
                    <xdr:colOff>655320</xdr:colOff>
                    <xdr:row>348</xdr:row>
                    <xdr:rowOff>0</xdr:rowOff>
                  </to>
                </anchor>
              </controlPr>
            </control>
          </mc:Choice>
        </mc:AlternateContent>
        <mc:AlternateContent xmlns:mc="http://schemas.openxmlformats.org/markup-compatibility/2006">
          <mc:Choice Requires="x14">
            <control shapeId="1051" r:id="rId11" name="Drop Down 27">
              <controlPr defaultSize="0" autoLine="0" autoPict="0">
                <anchor moveWithCells="1">
                  <from>
                    <xdr:col>3</xdr:col>
                    <xdr:colOff>1211580</xdr:colOff>
                    <xdr:row>348</xdr:row>
                    <xdr:rowOff>0</xdr:rowOff>
                  </from>
                  <to>
                    <xdr:col>4</xdr:col>
                    <xdr:colOff>655320</xdr:colOff>
                    <xdr:row>348</xdr:row>
                    <xdr:rowOff>213360</xdr:rowOff>
                  </to>
                </anchor>
              </controlPr>
            </control>
          </mc:Choice>
        </mc:AlternateContent>
        <mc:AlternateContent xmlns:mc="http://schemas.openxmlformats.org/markup-compatibility/2006">
          <mc:Choice Requires="x14">
            <control shapeId="1054" r:id="rId12" name="Drop Down 30">
              <controlPr defaultSize="0" autoLine="0" autoPict="0">
                <anchor moveWithCells="1">
                  <from>
                    <xdr:col>4</xdr:col>
                    <xdr:colOff>0</xdr:colOff>
                    <xdr:row>376</xdr:row>
                    <xdr:rowOff>0</xdr:rowOff>
                  </from>
                  <to>
                    <xdr:col>4</xdr:col>
                    <xdr:colOff>1211580</xdr:colOff>
                    <xdr:row>376</xdr:row>
                    <xdr:rowOff>198120</xdr:rowOff>
                  </to>
                </anchor>
              </controlPr>
            </control>
          </mc:Choice>
        </mc:AlternateContent>
        <mc:AlternateContent xmlns:mc="http://schemas.openxmlformats.org/markup-compatibility/2006">
          <mc:Choice Requires="x14">
            <control shapeId="1055" r:id="rId13" name="Drop Down 31">
              <controlPr defaultSize="0" autoLine="0" autoPict="0">
                <anchor moveWithCells="1">
                  <from>
                    <xdr:col>4</xdr:col>
                    <xdr:colOff>7620</xdr:colOff>
                    <xdr:row>382</xdr:row>
                    <xdr:rowOff>0</xdr:rowOff>
                  </from>
                  <to>
                    <xdr:col>4</xdr:col>
                    <xdr:colOff>1211580</xdr:colOff>
                    <xdr:row>382</xdr:row>
                    <xdr:rowOff>198120</xdr:rowOff>
                  </to>
                </anchor>
              </controlPr>
            </control>
          </mc:Choice>
        </mc:AlternateContent>
        <mc:AlternateContent xmlns:mc="http://schemas.openxmlformats.org/markup-compatibility/2006">
          <mc:Choice Requires="x14">
            <control shapeId="1056" r:id="rId14" name="Drop Down 32">
              <controlPr defaultSize="0" autoLine="0" autoPict="0">
                <anchor moveWithCells="1">
                  <from>
                    <xdr:col>4</xdr:col>
                    <xdr:colOff>0</xdr:colOff>
                    <xdr:row>373</xdr:row>
                    <xdr:rowOff>0</xdr:rowOff>
                  </from>
                  <to>
                    <xdr:col>4</xdr:col>
                    <xdr:colOff>1211580</xdr:colOff>
                    <xdr:row>373</xdr:row>
                    <xdr:rowOff>198120</xdr:rowOff>
                  </to>
                </anchor>
              </controlPr>
            </control>
          </mc:Choice>
        </mc:AlternateContent>
        <mc:AlternateContent xmlns:mc="http://schemas.openxmlformats.org/markup-compatibility/2006">
          <mc:Choice Requires="x14">
            <control shapeId="1058" r:id="rId15" name="Button 34">
              <controlPr defaultSize="0" print="0" autoFill="0" autoPict="0" macro="[0]!ToMainMenu">
                <anchor>
                  <from>
                    <xdr:col>8</xdr:col>
                    <xdr:colOff>335280</xdr:colOff>
                    <xdr:row>3</xdr:row>
                    <xdr:rowOff>7620</xdr:rowOff>
                  </from>
                  <to>
                    <xdr:col>9</xdr:col>
                    <xdr:colOff>601980</xdr:colOff>
                    <xdr:row>4</xdr:row>
                    <xdr:rowOff>99060</xdr:rowOff>
                  </to>
                </anchor>
              </controlPr>
            </control>
          </mc:Choice>
        </mc:AlternateContent>
        <mc:AlternateContent xmlns:mc="http://schemas.openxmlformats.org/markup-compatibility/2006">
          <mc:Choice Requires="x14">
            <control shapeId="1059" r:id="rId16" name="Drop Down 35">
              <controlPr defaultSize="0" autoLine="0" autoPict="0">
                <anchor moveWithCells="1">
                  <from>
                    <xdr:col>4</xdr:col>
                    <xdr:colOff>0</xdr:colOff>
                    <xdr:row>43</xdr:row>
                    <xdr:rowOff>7620</xdr:rowOff>
                  </from>
                  <to>
                    <xdr:col>4</xdr:col>
                    <xdr:colOff>1211580</xdr:colOff>
                    <xdr:row>43</xdr:row>
                    <xdr:rowOff>144780</xdr:rowOff>
                  </to>
                </anchor>
              </controlPr>
            </control>
          </mc:Choice>
        </mc:AlternateContent>
        <mc:AlternateContent xmlns:mc="http://schemas.openxmlformats.org/markup-compatibility/2006">
          <mc:Choice Requires="x14">
            <control shapeId="1060" r:id="rId17" name="Drop Down 36">
              <controlPr defaultSize="0" autoLine="0" autoPict="0">
                <anchor moveWithCells="1">
                  <from>
                    <xdr:col>4</xdr:col>
                    <xdr:colOff>0</xdr:colOff>
                    <xdr:row>208</xdr:row>
                    <xdr:rowOff>0</xdr:rowOff>
                  </from>
                  <to>
                    <xdr:col>5</xdr:col>
                    <xdr:colOff>1455420</xdr:colOff>
                    <xdr:row>209</xdr:row>
                    <xdr:rowOff>7620</xdr:rowOff>
                  </to>
                </anchor>
              </controlPr>
            </control>
          </mc:Choice>
        </mc:AlternateContent>
        <mc:AlternateContent xmlns:mc="http://schemas.openxmlformats.org/markup-compatibility/2006">
          <mc:Choice Requires="x14">
            <control shapeId="1087" r:id="rId18" name="Check Box 63">
              <controlPr defaultSize="0" autoFill="0" autoLine="0" autoPict="0">
                <anchor moveWithCells="1">
                  <from>
                    <xdr:col>7</xdr:col>
                    <xdr:colOff>99060</xdr:colOff>
                    <xdr:row>53</xdr:row>
                    <xdr:rowOff>175260</xdr:rowOff>
                  </from>
                  <to>
                    <xdr:col>7</xdr:col>
                    <xdr:colOff>541020</xdr:colOff>
                    <xdr:row>53</xdr:row>
                    <xdr:rowOff>426720</xdr:rowOff>
                  </to>
                </anchor>
              </controlPr>
            </control>
          </mc:Choice>
        </mc:AlternateContent>
        <mc:AlternateContent xmlns:mc="http://schemas.openxmlformats.org/markup-compatibility/2006">
          <mc:Choice Requires="x14">
            <control shapeId="1088" r:id="rId19" name="Check Box 64">
              <controlPr defaultSize="0" autoFill="0" autoLine="0" autoPict="0">
                <anchor moveWithCells="1">
                  <from>
                    <xdr:col>7</xdr:col>
                    <xdr:colOff>99060</xdr:colOff>
                    <xdr:row>55</xdr:row>
                    <xdr:rowOff>68580</xdr:rowOff>
                  </from>
                  <to>
                    <xdr:col>7</xdr:col>
                    <xdr:colOff>541020</xdr:colOff>
                    <xdr:row>55</xdr:row>
                    <xdr:rowOff>327660</xdr:rowOff>
                  </to>
                </anchor>
              </controlPr>
            </control>
          </mc:Choice>
        </mc:AlternateContent>
        <mc:AlternateContent xmlns:mc="http://schemas.openxmlformats.org/markup-compatibility/2006">
          <mc:Choice Requires="x14">
            <control shapeId="1089" r:id="rId20" name="Check Box 65">
              <controlPr defaultSize="0" autoFill="0" autoLine="0" autoPict="0">
                <anchor moveWithCells="1">
                  <from>
                    <xdr:col>7</xdr:col>
                    <xdr:colOff>99060</xdr:colOff>
                    <xdr:row>56</xdr:row>
                    <xdr:rowOff>7620</xdr:rowOff>
                  </from>
                  <to>
                    <xdr:col>7</xdr:col>
                    <xdr:colOff>541020</xdr:colOff>
                    <xdr:row>57</xdr:row>
                    <xdr:rowOff>0</xdr:rowOff>
                  </to>
                </anchor>
              </controlPr>
            </control>
          </mc:Choice>
        </mc:AlternateContent>
        <mc:AlternateContent xmlns:mc="http://schemas.openxmlformats.org/markup-compatibility/2006">
          <mc:Choice Requires="x14">
            <control shapeId="1090" r:id="rId21" name="Check Box 66">
              <controlPr defaultSize="0" autoFill="0" autoLine="0" autoPict="0">
                <anchor moveWithCells="1">
                  <from>
                    <xdr:col>7</xdr:col>
                    <xdr:colOff>99060</xdr:colOff>
                    <xdr:row>57</xdr:row>
                    <xdr:rowOff>22860</xdr:rowOff>
                  </from>
                  <to>
                    <xdr:col>7</xdr:col>
                    <xdr:colOff>541020</xdr:colOff>
                    <xdr:row>58</xdr:row>
                    <xdr:rowOff>0</xdr:rowOff>
                  </to>
                </anchor>
              </controlPr>
            </control>
          </mc:Choice>
        </mc:AlternateContent>
        <mc:AlternateContent xmlns:mc="http://schemas.openxmlformats.org/markup-compatibility/2006">
          <mc:Choice Requires="x14">
            <control shapeId="1091" r:id="rId22" name="Check Box 67">
              <controlPr defaultSize="0" autoFill="0" autoLine="0" autoPict="0">
                <anchor moveWithCells="1">
                  <from>
                    <xdr:col>7</xdr:col>
                    <xdr:colOff>99060</xdr:colOff>
                    <xdr:row>58</xdr:row>
                    <xdr:rowOff>22860</xdr:rowOff>
                  </from>
                  <to>
                    <xdr:col>7</xdr:col>
                    <xdr:colOff>541020</xdr:colOff>
                    <xdr:row>59</xdr:row>
                    <xdr:rowOff>0</xdr:rowOff>
                  </to>
                </anchor>
              </controlPr>
            </control>
          </mc:Choice>
        </mc:AlternateContent>
        <mc:AlternateContent xmlns:mc="http://schemas.openxmlformats.org/markup-compatibility/2006">
          <mc:Choice Requires="x14">
            <control shapeId="1092" r:id="rId23" name="Check Box 68">
              <controlPr defaultSize="0" autoFill="0" autoLine="0" autoPict="0">
                <anchor moveWithCells="1">
                  <from>
                    <xdr:col>7</xdr:col>
                    <xdr:colOff>99060</xdr:colOff>
                    <xdr:row>59</xdr:row>
                    <xdr:rowOff>22860</xdr:rowOff>
                  </from>
                  <to>
                    <xdr:col>7</xdr:col>
                    <xdr:colOff>541020</xdr:colOff>
                    <xdr:row>60</xdr:row>
                    <xdr:rowOff>0</xdr:rowOff>
                  </to>
                </anchor>
              </controlPr>
            </control>
          </mc:Choice>
        </mc:AlternateContent>
        <mc:AlternateContent xmlns:mc="http://schemas.openxmlformats.org/markup-compatibility/2006">
          <mc:Choice Requires="x14">
            <control shapeId="1093" r:id="rId24" name="Check Box 69">
              <controlPr defaultSize="0" autoFill="0" autoLine="0" autoPict="0">
                <anchor moveWithCells="1">
                  <from>
                    <xdr:col>7</xdr:col>
                    <xdr:colOff>99060</xdr:colOff>
                    <xdr:row>60</xdr:row>
                    <xdr:rowOff>22860</xdr:rowOff>
                  </from>
                  <to>
                    <xdr:col>7</xdr:col>
                    <xdr:colOff>541020</xdr:colOff>
                    <xdr:row>61</xdr:row>
                    <xdr:rowOff>0</xdr:rowOff>
                  </to>
                </anchor>
              </controlPr>
            </control>
          </mc:Choice>
        </mc:AlternateContent>
        <mc:AlternateContent xmlns:mc="http://schemas.openxmlformats.org/markup-compatibility/2006">
          <mc:Choice Requires="x14">
            <control shapeId="1094" r:id="rId25" name="Check Box 70">
              <controlPr defaultSize="0" autoFill="0" autoLine="0" autoPict="0">
                <anchor moveWithCells="1">
                  <from>
                    <xdr:col>7</xdr:col>
                    <xdr:colOff>99060</xdr:colOff>
                    <xdr:row>61</xdr:row>
                    <xdr:rowOff>7620</xdr:rowOff>
                  </from>
                  <to>
                    <xdr:col>7</xdr:col>
                    <xdr:colOff>541020</xdr:colOff>
                    <xdr:row>61</xdr:row>
                    <xdr:rowOff>213360</xdr:rowOff>
                  </to>
                </anchor>
              </controlPr>
            </control>
          </mc:Choice>
        </mc:AlternateContent>
        <mc:AlternateContent xmlns:mc="http://schemas.openxmlformats.org/markup-compatibility/2006">
          <mc:Choice Requires="x14">
            <control shapeId="1095" r:id="rId26" name="Check Box 71">
              <controlPr defaultSize="0" autoFill="0" autoLine="0" autoPict="0">
                <anchor moveWithCells="1">
                  <from>
                    <xdr:col>7</xdr:col>
                    <xdr:colOff>99060</xdr:colOff>
                    <xdr:row>62</xdr:row>
                    <xdr:rowOff>7620</xdr:rowOff>
                  </from>
                  <to>
                    <xdr:col>7</xdr:col>
                    <xdr:colOff>541020</xdr:colOff>
                    <xdr:row>62</xdr:row>
                    <xdr:rowOff>266700</xdr:rowOff>
                  </to>
                </anchor>
              </controlPr>
            </control>
          </mc:Choice>
        </mc:AlternateContent>
        <mc:AlternateContent xmlns:mc="http://schemas.openxmlformats.org/markup-compatibility/2006">
          <mc:Choice Requires="x14">
            <control shapeId="1096" r:id="rId27" name="Check Box 72">
              <controlPr defaultSize="0" autoFill="0" autoLine="0" autoPict="0">
                <anchor moveWithCells="1">
                  <from>
                    <xdr:col>7</xdr:col>
                    <xdr:colOff>99060</xdr:colOff>
                    <xdr:row>65</xdr:row>
                    <xdr:rowOff>7620</xdr:rowOff>
                  </from>
                  <to>
                    <xdr:col>7</xdr:col>
                    <xdr:colOff>541020</xdr:colOff>
                    <xdr:row>66</xdr:row>
                    <xdr:rowOff>0</xdr:rowOff>
                  </to>
                </anchor>
              </controlPr>
            </control>
          </mc:Choice>
        </mc:AlternateContent>
        <mc:AlternateContent xmlns:mc="http://schemas.openxmlformats.org/markup-compatibility/2006">
          <mc:Choice Requires="x14">
            <control shapeId="1097" r:id="rId28" name="Check Box 73">
              <controlPr defaultSize="0" autoFill="0" autoLine="0" autoPict="0">
                <anchor moveWithCells="1">
                  <from>
                    <xdr:col>7</xdr:col>
                    <xdr:colOff>99060</xdr:colOff>
                    <xdr:row>66</xdr:row>
                    <xdr:rowOff>0</xdr:rowOff>
                  </from>
                  <to>
                    <xdr:col>7</xdr:col>
                    <xdr:colOff>541020</xdr:colOff>
                    <xdr:row>67</xdr:row>
                    <xdr:rowOff>0</xdr:rowOff>
                  </to>
                </anchor>
              </controlPr>
            </control>
          </mc:Choice>
        </mc:AlternateContent>
        <mc:AlternateContent xmlns:mc="http://schemas.openxmlformats.org/markup-compatibility/2006">
          <mc:Choice Requires="x14">
            <control shapeId="1098" r:id="rId29" name="Check Box 74">
              <controlPr defaultSize="0" autoFill="0" autoLine="0" autoPict="0">
                <anchor moveWithCells="1">
                  <from>
                    <xdr:col>7</xdr:col>
                    <xdr:colOff>99060</xdr:colOff>
                    <xdr:row>67</xdr:row>
                    <xdr:rowOff>0</xdr:rowOff>
                  </from>
                  <to>
                    <xdr:col>7</xdr:col>
                    <xdr:colOff>541020</xdr:colOff>
                    <xdr:row>68</xdr:row>
                    <xdr:rowOff>0</xdr:rowOff>
                  </to>
                </anchor>
              </controlPr>
            </control>
          </mc:Choice>
        </mc:AlternateContent>
        <mc:AlternateContent xmlns:mc="http://schemas.openxmlformats.org/markup-compatibility/2006">
          <mc:Choice Requires="x14">
            <control shapeId="1099" r:id="rId30" name="Check Box 75">
              <controlPr defaultSize="0" autoFill="0" autoLine="0" autoPict="0">
                <anchor moveWithCells="1">
                  <from>
                    <xdr:col>7</xdr:col>
                    <xdr:colOff>99060</xdr:colOff>
                    <xdr:row>68</xdr:row>
                    <xdr:rowOff>0</xdr:rowOff>
                  </from>
                  <to>
                    <xdr:col>7</xdr:col>
                    <xdr:colOff>541020</xdr:colOff>
                    <xdr:row>69</xdr:row>
                    <xdr:rowOff>0</xdr:rowOff>
                  </to>
                </anchor>
              </controlPr>
            </control>
          </mc:Choice>
        </mc:AlternateContent>
        <mc:AlternateContent xmlns:mc="http://schemas.openxmlformats.org/markup-compatibility/2006">
          <mc:Choice Requires="x14">
            <control shapeId="1126" r:id="rId31" name="Check Box 102">
              <controlPr defaultSize="0" autoFill="0" autoLine="0" autoPict="0">
                <anchor moveWithCells="1">
                  <from>
                    <xdr:col>7</xdr:col>
                    <xdr:colOff>106680</xdr:colOff>
                    <xdr:row>75</xdr:row>
                    <xdr:rowOff>22860</xdr:rowOff>
                  </from>
                  <to>
                    <xdr:col>7</xdr:col>
                    <xdr:colOff>556260</xdr:colOff>
                    <xdr:row>76</xdr:row>
                    <xdr:rowOff>0</xdr:rowOff>
                  </to>
                </anchor>
              </controlPr>
            </control>
          </mc:Choice>
        </mc:AlternateContent>
        <mc:AlternateContent xmlns:mc="http://schemas.openxmlformats.org/markup-compatibility/2006">
          <mc:Choice Requires="x14">
            <control shapeId="1127" r:id="rId32" name="Check Box 103">
              <controlPr defaultSize="0" autoFill="0" autoLine="0" autoPict="0">
                <anchor moveWithCells="1">
                  <from>
                    <xdr:col>7</xdr:col>
                    <xdr:colOff>106680</xdr:colOff>
                    <xdr:row>76</xdr:row>
                    <xdr:rowOff>22860</xdr:rowOff>
                  </from>
                  <to>
                    <xdr:col>7</xdr:col>
                    <xdr:colOff>556260</xdr:colOff>
                    <xdr:row>77</xdr:row>
                    <xdr:rowOff>0</xdr:rowOff>
                  </to>
                </anchor>
              </controlPr>
            </control>
          </mc:Choice>
        </mc:AlternateContent>
        <mc:AlternateContent xmlns:mc="http://schemas.openxmlformats.org/markup-compatibility/2006">
          <mc:Choice Requires="x14">
            <control shapeId="1128" r:id="rId33" name="Check Box 104">
              <controlPr defaultSize="0" autoFill="0" autoLine="0" autoPict="0">
                <anchor moveWithCells="1">
                  <from>
                    <xdr:col>7</xdr:col>
                    <xdr:colOff>106680</xdr:colOff>
                    <xdr:row>77</xdr:row>
                    <xdr:rowOff>22860</xdr:rowOff>
                  </from>
                  <to>
                    <xdr:col>7</xdr:col>
                    <xdr:colOff>556260</xdr:colOff>
                    <xdr:row>78</xdr:row>
                    <xdr:rowOff>0</xdr:rowOff>
                  </to>
                </anchor>
              </controlPr>
            </control>
          </mc:Choice>
        </mc:AlternateContent>
        <mc:AlternateContent xmlns:mc="http://schemas.openxmlformats.org/markup-compatibility/2006">
          <mc:Choice Requires="x14">
            <control shapeId="1129" r:id="rId34" name="Check Box 105">
              <controlPr defaultSize="0" autoFill="0" autoLine="0" autoPict="0">
                <anchor moveWithCells="1">
                  <from>
                    <xdr:col>7</xdr:col>
                    <xdr:colOff>106680</xdr:colOff>
                    <xdr:row>78</xdr:row>
                    <xdr:rowOff>22860</xdr:rowOff>
                  </from>
                  <to>
                    <xdr:col>7</xdr:col>
                    <xdr:colOff>556260</xdr:colOff>
                    <xdr:row>79</xdr:row>
                    <xdr:rowOff>0</xdr:rowOff>
                  </to>
                </anchor>
              </controlPr>
            </control>
          </mc:Choice>
        </mc:AlternateContent>
        <mc:AlternateContent xmlns:mc="http://schemas.openxmlformats.org/markup-compatibility/2006">
          <mc:Choice Requires="x14">
            <control shapeId="1130" r:id="rId35" name="Check Box 106">
              <controlPr defaultSize="0" autoFill="0" autoLine="0" autoPict="0">
                <anchor moveWithCells="1">
                  <from>
                    <xdr:col>7</xdr:col>
                    <xdr:colOff>106680</xdr:colOff>
                    <xdr:row>79</xdr:row>
                    <xdr:rowOff>22860</xdr:rowOff>
                  </from>
                  <to>
                    <xdr:col>7</xdr:col>
                    <xdr:colOff>556260</xdr:colOff>
                    <xdr:row>80</xdr:row>
                    <xdr:rowOff>0</xdr:rowOff>
                  </to>
                </anchor>
              </controlPr>
            </control>
          </mc:Choice>
        </mc:AlternateContent>
        <mc:AlternateContent xmlns:mc="http://schemas.openxmlformats.org/markup-compatibility/2006">
          <mc:Choice Requires="x14">
            <control shapeId="1131" r:id="rId36" name="Check Box 107">
              <controlPr defaultSize="0" autoFill="0" autoLine="0" autoPict="0">
                <anchor moveWithCells="1">
                  <from>
                    <xdr:col>7</xdr:col>
                    <xdr:colOff>106680</xdr:colOff>
                    <xdr:row>81</xdr:row>
                    <xdr:rowOff>7620</xdr:rowOff>
                  </from>
                  <to>
                    <xdr:col>7</xdr:col>
                    <xdr:colOff>556260</xdr:colOff>
                    <xdr:row>82</xdr:row>
                    <xdr:rowOff>0</xdr:rowOff>
                  </to>
                </anchor>
              </controlPr>
            </control>
          </mc:Choice>
        </mc:AlternateContent>
        <mc:AlternateContent xmlns:mc="http://schemas.openxmlformats.org/markup-compatibility/2006">
          <mc:Choice Requires="x14">
            <control shapeId="1132" r:id="rId37" name="Check Box 108">
              <controlPr defaultSize="0" autoFill="0" autoLine="0" autoPict="0">
                <anchor moveWithCells="1">
                  <from>
                    <xdr:col>7</xdr:col>
                    <xdr:colOff>106680</xdr:colOff>
                    <xdr:row>82</xdr:row>
                    <xdr:rowOff>7620</xdr:rowOff>
                  </from>
                  <to>
                    <xdr:col>7</xdr:col>
                    <xdr:colOff>556260</xdr:colOff>
                    <xdr:row>83</xdr:row>
                    <xdr:rowOff>0</xdr:rowOff>
                  </to>
                </anchor>
              </controlPr>
            </control>
          </mc:Choice>
        </mc:AlternateContent>
        <mc:AlternateContent xmlns:mc="http://schemas.openxmlformats.org/markup-compatibility/2006">
          <mc:Choice Requires="x14">
            <control shapeId="1133" r:id="rId38" name="Check Box 109">
              <controlPr defaultSize="0" autoFill="0" autoLine="0" autoPict="0">
                <anchor moveWithCells="1">
                  <from>
                    <xdr:col>7</xdr:col>
                    <xdr:colOff>106680</xdr:colOff>
                    <xdr:row>84</xdr:row>
                    <xdr:rowOff>0</xdr:rowOff>
                  </from>
                  <to>
                    <xdr:col>7</xdr:col>
                    <xdr:colOff>556260</xdr:colOff>
                    <xdr:row>85</xdr:row>
                    <xdr:rowOff>0</xdr:rowOff>
                  </to>
                </anchor>
              </controlPr>
            </control>
          </mc:Choice>
        </mc:AlternateContent>
        <mc:AlternateContent xmlns:mc="http://schemas.openxmlformats.org/markup-compatibility/2006">
          <mc:Choice Requires="x14">
            <control shapeId="1134" r:id="rId39" name="Check Box 110">
              <controlPr defaultSize="0" autoFill="0" autoLine="0" autoPict="0">
                <anchor moveWithCells="1">
                  <from>
                    <xdr:col>7</xdr:col>
                    <xdr:colOff>106680</xdr:colOff>
                    <xdr:row>87</xdr:row>
                    <xdr:rowOff>0</xdr:rowOff>
                  </from>
                  <to>
                    <xdr:col>7</xdr:col>
                    <xdr:colOff>556260</xdr:colOff>
                    <xdr:row>88</xdr:row>
                    <xdr:rowOff>0</xdr:rowOff>
                  </to>
                </anchor>
              </controlPr>
            </control>
          </mc:Choice>
        </mc:AlternateContent>
        <mc:AlternateContent xmlns:mc="http://schemas.openxmlformats.org/markup-compatibility/2006">
          <mc:Choice Requires="x14">
            <control shapeId="1143" r:id="rId40" name="Check Box 119">
              <controlPr defaultSize="0" autoFill="0" autoLine="0" autoPict="0">
                <anchor moveWithCells="1">
                  <from>
                    <xdr:col>7</xdr:col>
                    <xdr:colOff>106680</xdr:colOff>
                    <xdr:row>97</xdr:row>
                    <xdr:rowOff>7620</xdr:rowOff>
                  </from>
                  <to>
                    <xdr:col>7</xdr:col>
                    <xdr:colOff>556260</xdr:colOff>
                    <xdr:row>98</xdr:row>
                    <xdr:rowOff>0</xdr:rowOff>
                  </to>
                </anchor>
              </controlPr>
            </control>
          </mc:Choice>
        </mc:AlternateContent>
        <mc:AlternateContent xmlns:mc="http://schemas.openxmlformats.org/markup-compatibility/2006">
          <mc:Choice Requires="x14">
            <control shapeId="1144" r:id="rId41" name="Check Box 120">
              <controlPr defaultSize="0" autoFill="0" autoLine="0" autoPict="0">
                <anchor moveWithCells="1">
                  <from>
                    <xdr:col>7</xdr:col>
                    <xdr:colOff>106680</xdr:colOff>
                    <xdr:row>98</xdr:row>
                    <xdr:rowOff>7620</xdr:rowOff>
                  </from>
                  <to>
                    <xdr:col>7</xdr:col>
                    <xdr:colOff>556260</xdr:colOff>
                    <xdr:row>99</xdr:row>
                    <xdr:rowOff>0</xdr:rowOff>
                  </to>
                </anchor>
              </controlPr>
            </control>
          </mc:Choice>
        </mc:AlternateContent>
        <mc:AlternateContent xmlns:mc="http://schemas.openxmlformats.org/markup-compatibility/2006">
          <mc:Choice Requires="x14">
            <control shapeId="1145" r:id="rId42" name="Check Box 121">
              <controlPr defaultSize="0" autoFill="0" autoLine="0" autoPict="0">
                <anchor moveWithCells="1">
                  <from>
                    <xdr:col>7</xdr:col>
                    <xdr:colOff>106680</xdr:colOff>
                    <xdr:row>99</xdr:row>
                    <xdr:rowOff>7620</xdr:rowOff>
                  </from>
                  <to>
                    <xdr:col>7</xdr:col>
                    <xdr:colOff>556260</xdr:colOff>
                    <xdr:row>100</xdr:row>
                    <xdr:rowOff>0</xdr:rowOff>
                  </to>
                </anchor>
              </controlPr>
            </control>
          </mc:Choice>
        </mc:AlternateContent>
        <mc:AlternateContent xmlns:mc="http://schemas.openxmlformats.org/markup-compatibility/2006">
          <mc:Choice Requires="x14">
            <control shapeId="1151" r:id="rId43" name="Check Box 127">
              <controlPr defaultSize="0" autoFill="0" autoLine="0" autoPict="0">
                <anchor moveWithCells="1">
                  <from>
                    <xdr:col>7</xdr:col>
                    <xdr:colOff>114300</xdr:colOff>
                    <xdr:row>105</xdr:row>
                    <xdr:rowOff>0</xdr:rowOff>
                  </from>
                  <to>
                    <xdr:col>7</xdr:col>
                    <xdr:colOff>556260</xdr:colOff>
                    <xdr:row>106</xdr:row>
                    <xdr:rowOff>0</xdr:rowOff>
                  </to>
                </anchor>
              </controlPr>
            </control>
          </mc:Choice>
        </mc:AlternateContent>
        <mc:AlternateContent xmlns:mc="http://schemas.openxmlformats.org/markup-compatibility/2006">
          <mc:Choice Requires="x14">
            <control shapeId="1157" r:id="rId44" name="Check Box 133">
              <controlPr defaultSize="0" autoFill="0" autoLine="0" autoPict="0">
                <anchor moveWithCells="1">
                  <from>
                    <xdr:col>7</xdr:col>
                    <xdr:colOff>106680</xdr:colOff>
                    <xdr:row>83</xdr:row>
                    <xdr:rowOff>0</xdr:rowOff>
                  </from>
                  <to>
                    <xdr:col>7</xdr:col>
                    <xdr:colOff>556260</xdr:colOff>
                    <xdr:row>84</xdr:row>
                    <xdr:rowOff>0</xdr:rowOff>
                  </to>
                </anchor>
              </controlPr>
            </control>
          </mc:Choice>
        </mc:AlternateContent>
        <mc:AlternateContent xmlns:mc="http://schemas.openxmlformats.org/markup-compatibility/2006">
          <mc:Choice Requires="x14">
            <control shapeId="1158" r:id="rId45" name="Check Box 134">
              <controlPr defaultSize="0" autoFill="0" autoLine="0" autoPict="0">
                <anchor moveWithCells="1">
                  <from>
                    <xdr:col>7</xdr:col>
                    <xdr:colOff>106680</xdr:colOff>
                    <xdr:row>83</xdr:row>
                    <xdr:rowOff>0</xdr:rowOff>
                  </from>
                  <to>
                    <xdr:col>7</xdr:col>
                    <xdr:colOff>556260</xdr:colOff>
                    <xdr:row>84</xdr:row>
                    <xdr:rowOff>0</xdr:rowOff>
                  </to>
                </anchor>
              </controlPr>
            </control>
          </mc:Choice>
        </mc:AlternateContent>
        <mc:AlternateContent xmlns:mc="http://schemas.openxmlformats.org/markup-compatibility/2006">
          <mc:Choice Requires="x14">
            <control shapeId="1161" r:id="rId46" name="Check Box 137">
              <controlPr defaultSize="0" autoFill="0" autoLine="0" autoPict="0">
                <anchor moveWithCells="1">
                  <from>
                    <xdr:col>7</xdr:col>
                    <xdr:colOff>106680</xdr:colOff>
                    <xdr:row>85</xdr:row>
                    <xdr:rowOff>0</xdr:rowOff>
                  </from>
                  <to>
                    <xdr:col>7</xdr:col>
                    <xdr:colOff>556260</xdr:colOff>
                    <xdr:row>86</xdr:row>
                    <xdr:rowOff>0</xdr:rowOff>
                  </to>
                </anchor>
              </controlPr>
            </control>
          </mc:Choice>
        </mc:AlternateContent>
        <mc:AlternateContent xmlns:mc="http://schemas.openxmlformats.org/markup-compatibility/2006">
          <mc:Choice Requires="x14">
            <control shapeId="1167" r:id="rId47" name="Drop Down 143">
              <controlPr defaultSize="0" autoLine="0" autoPict="0">
                <anchor moveWithCells="1">
                  <from>
                    <xdr:col>4</xdr:col>
                    <xdr:colOff>7620</xdr:colOff>
                    <xdr:row>483</xdr:row>
                    <xdr:rowOff>0</xdr:rowOff>
                  </from>
                  <to>
                    <xdr:col>4</xdr:col>
                    <xdr:colOff>1203960</xdr:colOff>
                    <xdr:row>483</xdr:row>
                    <xdr:rowOff>266700</xdr:rowOff>
                  </to>
                </anchor>
              </controlPr>
            </control>
          </mc:Choice>
        </mc:AlternateContent>
        <mc:AlternateContent xmlns:mc="http://schemas.openxmlformats.org/markup-compatibility/2006">
          <mc:Choice Requires="x14">
            <control shapeId="1168" r:id="rId48" name="Drop Down 144">
              <controlPr defaultSize="0" autoLine="0" autoPict="0">
                <anchor moveWithCells="1">
                  <from>
                    <xdr:col>4</xdr:col>
                    <xdr:colOff>0</xdr:colOff>
                    <xdr:row>38</xdr:row>
                    <xdr:rowOff>22860</xdr:rowOff>
                  </from>
                  <to>
                    <xdr:col>6</xdr:col>
                    <xdr:colOff>670560</xdr:colOff>
                    <xdr:row>39</xdr:row>
                    <xdr:rowOff>7620</xdr:rowOff>
                  </to>
                </anchor>
              </controlPr>
            </control>
          </mc:Choice>
        </mc:AlternateContent>
        <mc:AlternateContent xmlns:mc="http://schemas.openxmlformats.org/markup-compatibility/2006">
          <mc:Choice Requires="x14">
            <control shapeId="1169" r:id="rId49" name="Drop Down 145">
              <controlPr defaultSize="0" autoLine="0" autoPict="0">
                <anchor moveWithCells="1">
                  <from>
                    <xdr:col>4</xdr:col>
                    <xdr:colOff>0</xdr:colOff>
                    <xdr:row>39</xdr:row>
                    <xdr:rowOff>30480</xdr:rowOff>
                  </from>
                  <to>
                    <xdr:col>5</xdr:col>
                    <xdr:colOff>998220</xdr:colOff>
                    <xdr:row>40</xdr:row>
                    <xdr:rowOff>0</xdr:rowOff>
                  </to>
                </anchor>
              </controlPr>
            </control>
          </mc:Choice>
        </mc:AlternateContent>
        <mc:AlternateContent xmlns:mc="http://schemas.openxmlformats.org/markup-compatibility/2006">
          <mc:Choice Requires="x14">
            <control shapeId="1173" r:id="rId50" name="Check Box 149">
              <controlPr defaultSize="0" autoFill="0" autoLine="0" autoPict="0">
                <anchor moveWithCells="1">
                  <from>
                    <xdr:col>7</xdr:col>
                    <xdr:colOff>106680</xdr:colOff>
                    <xdr:row>80</xdr:row>
                    <xdr:rowOff>7620</xdr:rowOff>
                  </from>
                  <to>
                    <xdr:col>7</xdr:col>
                    <xdr:colOff>556260</xdr:colOff>
                    <xdr:row>81</xdr:row>
                    <xdr:rowOff>0</xdr:rowOff>
                  </to>
                </anchor>
              </controlPr>
            </control>
          </mc:Choice>
        </mc:AlternateContent>
        <mc:AlternateContent xmlns:mc="http://schemas.openxmlformats.org/markup-compatibility/2006">
          <mc:Choice Requires="x14">
            <control shapeId="1174" r:id="rId51" name="Check Box 150">
              <controlPr defaultSize="0" autoFill="0" autoLine="0" autoPict="0">
                <anchor moveWithCells="1">
                  <from>
                    <xdr:col>7</xdr:col>
                    <xdr:colOff>106680</xdr:colOff>
                    <xdr:row>86</xdr:row>
                    <xdr:rowOff>0</xdr:rowOff>
                  </from>
                  <to>
                    <xdr:col>7</xdr:col>
                    <xdr:colOff>556260</xdr:colOff>
                    <xdr:row>87</xdr:row>
                    <xdr:rowOff>0</xdr:rowOff>
                  </to>
                </anchor>
              </controlPr>
            </control>
          </mc:Choice>
        </mc:AlternateContent>
        <mc:AlternateContent xmlns:mc="http://schemas.openxmlformats.org/markup-compatibility/2006">
          <mc:Choice Requires="x14">
            <control shapeId="1194" r:id="rId52" name="Drop Down 170">
              <controlPr locked="0" defaultSize="0" autoLine="0" autoPict="0">
                <anchor moveWithCells="1">
                  <from>
                    <xdr:col>4</xdr:col>
                    <xdr:colOff>0</xdr:colOff>
                    <xdr:row>40</xdr:row>
                    <xdr:rowOff>22860</xdr:rowOff>
                  </from>
                  <to>
                    <xdr:col>5</xdr:col>
                    <xdr:colOff>998220</xdr:colOff>
                    <xdr:row>41</xdr:row>
                    <xdr:rowOff>0</xdr:rowOff>
                  </to>
                </anchor>
              </controlPr>
            </control>
          </mc:Choice>
        </mc:AlternateContent>
        <mc:AlternateContent xmlns:mc="http://schemas.openxmlformats.org/markup-compatibility/2006">
          <mc:Choice Requires="x14">
            <control shapeId="1204" r:id="rId53" name="Check Box 180">
              <controlPr defaultSize="0" autoFill="0" autoLine="0" autoPict="0">
                <anchor moveWithCells="1">
                  <from>
                    <xdr:col>7</xdr:col>
                    <xdr:colOff>106680</xdr:colOff>
                    <xdr:row>95</xdr:row>
                    <xdr:rowOff>7620</xdr:rowOff>
                  </from>
                  <to>
                    <xdr:col>7</xdr:col>
                    <xdr:colOff>556260</xdr:colOff>
                    <xdr:row>96</xdr:row>
                    <xdr:rowOff>0</xdr:rowOff>
                  </to>
                </anchor>
              </controlPr>
            </control>
          </mc:Choice>
        </mc:AlternateContent>
        <mc:AlternateContent xmlns:mc="http://schemas.openxmlformats.org/markup-compatibility/2006">
          <mc:Choice Requires="x14">
            <control shapeId="1205" r:id="rId54" name="Check Box 181">
              <controlPr defaultSize="0" autoFill="0" autoLine="0" autoPict="0">
                <anchor moveWithCells="1">
                  <from>
                    <xdr:col>7</xdr:col>
                    <xdr:colOff>106680</xdr:colOff>
                    <xdr:row>96</xdr:row>
                    <xdr:rowOff>0</xdr:rowOff>
                  </from>
                  <to>
                    <xdr:col>7</xdr:col>
                    <xdr:colOff>556260</xdr:colOff>
                    <xdr:row>97</xdr:row>
                    <xdr:rowOff>53340</xdr:rowOff>
                  </to>
                </anchor>
              </controlPr>
            </control>
          </mc:Choice>
        </mc:AlternateContent>
        <mc:AlternateContent xmlns:mc="http://schemas.openxmlformats.org/markup-compatibility/2006">
          <mc:Choice Requires="x14">
            <control shapeId="1232" r:id="rId55" name="Button 208">
              <controlPr defaultSize="0" print="0" autoFill="0" autoPict="0" macro="[0]!ToPG022">
                <anchor moveWithCells="1" sizeWithCells="1">
                  <from>
                    <xdr:col>9</xdr:col>
                    <xdr:colOff>45720</xdr:colOff>
                    <xdr:row>340</xdr:row>
                    <xdr:rowOff>152400</xdr:rowOff>
                  </from>
                  <to>
                    <xdr:col>10</xdr:col>
                    <xdr:colOff>213360</xdr:colOff>
                    <xdr:row>340</xdr:row>
                    <xdr:rowOff>533400</xdr:rowOff>
                  </to>
                </anchor>
              </controlPr>
            </control>
          </mc:Choice>
        </mc:AlternateContent>
        <mc:AlternateContent xmlns:mc="http://schemas.openxmlformats.org/markup-compatibility/2006">
          <mc:Choice Requires="x14">
            <control shapeId="1250" r:id="rId56" name="Check Box 226">
              <controlPr defaultSize="0" autoFill="0" autoLine="0" autoPict="0">
                <anchor moveWithCells="1">
                  <from>
                    <xdr:col>7</xdr:col>
                    <xdr:colOff>106680</xdr:colOff>
                    <xdr:row>88</xdr:row>
                    <xdr:rowOff>0</xdr:rowOff>
                  </from>
                  <to>
                    <xdr:col>7</xdr:col>
                    <xdr:colOff>556260</xdr:colOff>
                    <xdr:row>89</xdr:row>
                    <xdr:rowOff>0</xdr:rowOff>
                  </to>
                </anchor>
              </controlPr>
            </control>
          </mc:Choice>
        </mc:AlternateContent>
        <mc:AlternateContent xmlns:mc="http://schemas.openxmlformats.org/markup-compatibility/2006">
          <mc:Choice Requires="x14">
            <control shapeId="1251" r:id="rId57" name="Check Box 227">
              <controlPr defaultSize="0" autoFill="0" autoLine="0" autoPict="0">
                <anchor moveWithCells="1">
                  <from>
                    <xdr:col>7</xdr:col>
                    <xdr:colOff>114300</xdr:colOff>
                    <xdr:row>108</xdr:row>
                    <xdr:rowOff>0</xdr:rowOff>
                  </from>
                  <to>
                    <xdr:col>7</xdr:col>
                    <xdr:colOff>556260</xdr:colOff>
                    <xdr:row>109</xdr:row>
                    <xdr:rowOff>0</xdr:rowOff>
                  </to>
                </anchor>
              </controlPr>
            </control>
          </mc:Choice>
        </mc:AlternateContent>
        <mc:AlternateContent xmlns:mc="http://schemas.openxmlformats.org/markup-compatibility/2006">
          <mc:Choice Requires="x14">
            <control shapeId="1671" r:id="rId58" name="Drop Down 647">
              <controlPr defaultSize="0" autoLine="0" autoPict="0">
                <anchor moveWithCells="1">
                  <from>
                    <xdr:col>5</xdr:col>
                    <xdr:colOff>7620</xdr:colOff>
                    <xdr:row>351</xdr:row>
                    <xdr:rowOff>22860</xdr:rowOff>
                  </from>
                  <to>
                    <xdr:col>5</xdr:col>
                    <xdr:colOff>1524000</xdr:colOff>
                    <xdr:row>351</xdr:row>
                    <xdr:rowOff>312420</xdr:rowOff>
                  </to>
                </anchor>
              </controlPr>
            </control>
          </mc:Choice>
        </mc:AlternateContent>
        <mc:AlternateContent xmlns:mc="http://schemas.openxmlformats.org/markup-compatibility/2006">
          <mc:Choice Requires="x14">
            <control shapeId="656536" r:id="rId59" name="Drop Down 1176">
              <controlPr defaultSize="0" autoLine="0" autoPict="0">
                <anchor moveWithCells="1">
                  <from>
                    <xdr:col>3</xdr:col>
                    <xdr:colOff>7620</xdr:colOff>
                    <xdr:row>311</xdr:row>
                    <xdr:rowOff>7620</xdr:rowOff>
                  </from>
                  <to>
                    <xdr:col>4</xdr:col>
                    <xdr:colOff>1219200</xdr:colOff>
                    <xdr:row>312</xdr:row>
                    <xdr:rowOff>7620</xdr:rowOff>
                  </to>
                </anchor>
              </controlPr>
            </control>
          </mc:Choice>
        </mc:AlternateContent>
        <mc:AlternateContent xmlns:mc="http://schemas.openxmlformats.org/markup-compatibility/2006">
          <mc:Choice Requires="x14">
            <control shapeId="656619" r:id="rId60" name="Drop Down 1259">
              <controlPr defaultSize="0" autoLine="0" autoPict="0">
                <anchor moveWithCells="1">
                  <from>
                    <xdr:col>4</xdr:col>
                    <xdr:colOff>7620</xdr:colOff>
                    <xdr:row>307</xdr:row>
                    <xdr:rowOff>7620</xdr:rowOff>
                  </from>
                  <to>
                    <xdr:col>4</xdr:col>
                    <xdr:colOff>1211580</xdr:colOff>
                    <xdr:row>307</xdr:row>
                    <xdr:rowOff>220980</xdr:rowOff>
                  </to>
                </anchor>
              </controlPr>
            </control>
          </mc:Choice>
        </mc:AlternateContent>
        <mc:AlternateContent xmlns:mc="http://schemas.openxmlformats.org/markup-compatibility/2006">
          <mc:Choice Requires="x14">
            <control shapeId="676437" r:id="rId61" name="Check Box 3669">
              <controlPr defaultSize="0" autoFill="0" autoLine="0" autoPict="0">
                <anchor moveWithCells="1">
                  <from>
                    <xdr:col>7</xdr:col>
                    <xdr:colOff>106680</xdr:colOff>
                    <xdr:row>90</xdr:row>
                    <xdr:rowOff>7620</xdr:rowOff>
                  </from>
                  <to>
                    <xdr:col>7</xdr:col>
                    <xdr:colOff>556260</xdr:colOff>
                    <xdr:row>91</xdr:row>
                    <xdr:rowOff>0</xdr:rowOff>
                  </to>
                </anchor>
              </controlPr>
            </control>
          </mc:Choice>
        </mc:AlternateContent>
        <mc:AlternateContent xmlns:mc="http://schemas.openxmlformats.org/markup-compatibility/2006">
          <mc:Choice Requires="x14">
            <control shapeId="676439" r:id="rId62" name="Check Box 3671">
              <controlPr defaultSize="0" autoFill="0" autoLine="0" autoPict="0">
                <anchor moveWithCells="1">
                  <from>
                    <xdr:col>7</xdr:col>
                    <xdr:colOff>106680</xdr:colOff>
                    <xdr:row>93</xdr:row>
                    <xdr:rowOff>7620</xdr:rowOff>
                  </from>
                  <to>
                    <xdr:col>7</xdr:col>
                    <xdr:colOff>556260</xdr:colOff>
                    <xdr:row>94</xdr:row>
                    <xdr:rowOff>0</xdr:rowOff>
                  </to>
                </anchor>
              </controlPr>
            </control>
          </mc:Choice>
        </mc:AlternateContent>
        <mc:AlternateContent xmlns:mc="http://schemas.openxmlformats.org/markup-compatibility/2006">
          <mc:Choice Requires="x14">
            <control shapeId="676440" r:id="rId63" name="Check Box 3672">
              <controlPr defaultSize="0" autoFill="0" autoLine="0" autoPict="0">
                <anchor moveWithCells="1">
                  <from>
                    <xdr:col>7</xdr:col>
                    <xdr:colOff>106680</xdr:colOff>
                    <xdr:row>94</xdr:row>
                    <xdr:rowOff>7620</xdr:rowOff>
                  </from>
                  <to>
                    <xdr:col>7</xdr:col>
                    <xdr:colOff>556260</xdr:colOff>
                    <xdr:row>95</xdr:row>
                    <xdr:rowOff>0</xdr:rowOff>
                  </to>
                </anchor>
              </controlPr>
            </control>
          </mc:Choice>
        </mc:AlternateContent>
        <mc:AlternateContent xmlns:mc="http://schemas.openxmlformats.org/markup-compatibility/2006">
          <mc:Choice Requires="x14">
            <control shapeId="676441" r:id="rId64" name="Check Box 3673">
              <controlPr defaultSize="0" autoFill="0" autoLine="0" autoPict="0">
                <anchor moveWithCells="1">
                  <from>
                    <xdr:col>7</xdr:col>
                    <xdr:colOff>106680</xdr:colOff>
                    <xdr:row>91</xdr:row>
                    <xdr:rowOff>7620</xdr:rowOff>
                  </from>
                  <to>
                    <xdr:col>7</xdr:col>
                    <xdr:colOff>556260</xdr:colOff>
                    <xdr:row>92</xdr:row>
                    <xdr:rowOff>0</xdr:rowOff>
                  </to>
                </anchor>
              </controlPr>
            </control>
          </mc:Choice>
        </mc:AlternateContent>
        <mc:AlternateContent xmlns:mc="http://schemas.openxmlformats.org/markup-compatibility/2006">
          <mc:Choice Requires="x14">
            <control shapeId="676445" r:id="rId65" name="Check Box 3677">
              <controlPr defaultSize="0" autoFill="0" autoLine="0" autoPict="0">
                <anchor moveWithCells="1">
                  <from>
                    <xdr:col>7</xdr:col>
                    <xdr:colOff>106680</xdr:colOff>
                    <xdr:row>92</xdr:row>
                    <xdr:rowOff>7620</xdr:rowOff>
                  </from>
                  <to>
                    <xdr:col>7</xdr:col>
                    <xdr:colOff>556260</xdr:colOff>
                    <xdr:row>93</xdr:row>
                    <xdr:rowOff>0</xdr:rowOff>
                  </to>
                </anchor>
              </controlPr>
            </control>
          </mc:Choice>
        </mc:AlternateContent>
        <mc:AlternateContent xmlns:mc="http://schemas.openxmlformats.org/markup-compatibility/2006">
          <mc:Choice Requires="x14">
            <control shapeId="676446" r:id="rId66" name="Check Box 3678">
              <controlPr defaultSize="0" autoFill="0" autoLine="0" autoPict="0">
                <anchor moveWithCells="1">
                  <from>
                    <xdr:col>7</xdr:col>
                    <xdr:colOff>114300</xdr:colOff>
                    <xdr:row>107</xdr:row>
                    <xdr:rowOff>0</xdr:rowOff>
                  </from>
                  <to>
                    <xdr:col>7</xdr:col>
                    <xdr:colOff>556260</xdr:colOff>
                    <xdr:row>108</xdr:row>
                    <xdr:rowOff>0</xdr:rowOff>
                  </to>
                </anchor>
              </controlPr>
            </control>
          </mc:Choice>
        </mc:AlternateContent>
        <mc:AlternateContent xmlns:mc="http://schemas.openxmlformats.org/markup-compatibility/2006">
          <mc:Choice Requires="x14">
            <control shapeId="676447" r:id="rId67" name="Check Box 3679">
              <controlPr defaultSize="0" autoFill="0" autoLine="0" autoPict="0">
                <anchor moveWithCells="1">
                  <from>
                    <xdr:col>7</xdr:col>
                    <xdr:colOff>114300</xdr:colOff>
                    <xdr:row>103</xdr:row>
                    <xdr:rowOff>0</xdr:rowOff>
                  </from>
                  <to>
                    <xdr:col>7</xdr:col>
                    <xdr:colOff>556260</xdr:colOff>
                    <xdr:row>104</xdr:row>
                    <xdr:rowOff>0</xdr:rowOff>
                  </to>
                </anchor>
              </controlPr>
            </control>
          </mc:Choice>
        </mc:AlternateContent>
        <mc:AlternateContent xmlns:mc="http://schemas.openxmlformats.org/markup-compatibility/2006">
          <mc:Choice Requires="x14">
            <control shapeId="676448" r:id="rId68" name="Check Box 3680">
              <controlPr defaultSize="0" autoFill="0" autoLine="0" autoPict="0">
                <anchor moveWithCells="1">
                  <from>
                    <xdr:col>7</xdr:col>
                    <xdr:colOff>114300</xdr:colOff>
                    <xdr:row>102</xdr:row>
                    <xdr:rowOff>0</xdr:rowOff>
                  </from>
                  <to>
                    <xdr:col>7</xdr:col>
                    <xdr:colOff>556260</xdr:colOff>
                    <xdr:row>103</xdr:row>
                    <xdr:rowOff>0</xdr:rowOff>
                  </to>
                </anchor>
              </controlPr>
            </control>
          </mc:Choice>
        </mc:AlternateContent>
        <mc:AlternateContent xmlns:mc="http://schemas.openxmlformats.org/markup-compatibility/2006">
          <mc:Choice Requires="x14">
            <control shapeId="676451" r:id="rId69" name="Check Box 3683">
              <controlPr defaultSize="0" autoFill="0" autoLine="0" autoPict="0">
                <anchor moveWithCells="1">
                  <from>
                    <xdr:col>7</xdr:col>
                    <xdr:colOff>114300</xdr:colOff>
                    <xdr:row>104</xdr:row>
                    <xdr:rowOff>0</xdr:rowOff>
                  </from>
                  <to>
                    <xdr:col>7</xdr:col>
                    <xdr:colOff>556260</xdr:colOff>
                    <xdr:row>105</xdr:row>
                    <xdr:rowOff>0</xdr:rowOff>
                  </to>
                </anchor>
              </controlPr>
            </control>
          </mc:Choice>
        </mc:AlternateContent>
        <mc:AlternateContent xmlns:mc="http://schemas.openxmlformats.org/markup-compatibility/2006">
          <mc:Choice Requires="x14">
            <control shapeId="676457" r:id="rId70" name="Check Box 3689">
              <controlPr defaultSize="0" autoFill="0" autoLine="0" autoPict="0">
                <anchor moveWithCells="1">
                  <from>
                    <xdr:col>7</xdr:col>
                    <xdr:colOff>114300</xdr:colOff>
                    <xdr:row>106</xdr:row>
                    <xdr:rowOff>0</xdr:rowOff>
                  </from>
                  <to>
                    <xdr:col>7</xdr:col>
                    <xdr:colOff>556260</xdr:colOff>
                    <xdr:row>107</xdr:row>
                    <xdr:rowOff>0</xdr:rowOff>
                  </to>
                </anchor>
              </controlPr>
            </control>
          </mc:Choice>
        </mc:AlternateContent>
        <mc:AlternateContent xmlns:mc="http://schemas.openxmlformats.org/markup-compatibility/2006">
          <mc:Choice Requires="x14">
            <control shapeId="676460" r:id="rId71" name="Check Box 3692">
              <controlPr defaultSize="0" autoFill="0" autoLine="0" autoPict="0">
                <anchor moveWithCells="1">
                  <from>
                    <xdr:col>7</xdr:col>
                    <xdr:colOff>106680</xdr:colOff>
                    <xdr:row>100</xdr:row>
                    <xdr:rowOff>7620</xdr:rowOff>
                  </from>
                  <to>
                    <xdr:col>7</xdr:col>
                    <xdr:colOff>556260</xdr:colOff>
                    <xdr:row>101</xdr:row>
                    <xdr:rowOff>0</xdr:rowOff>
                  </to>
                </anchor>
              </controlPr>
            </control>
          </mc:Choice>
        </mc:AlternateContent>
        <mc:AlternateContent xmlns:mc="http://schemas.openxmlformats.org/markup-compatibility/2006">
          <mc:Choice Requires="x14">
            <control shapeId="711921" r:id="rId72" name="Drop Down 19697">
              <controlPr defaultSize="0" autoLine="0" autoPict="0">
                <anchor moveWithCells="1">
                  <from>
                    <xdr:col>4</xdr:col>
                    <xdr:colOff>0</xdr:colOff>
                    <xdr:row>37</xdr:row>
                    <xdr:rowOff>0</xdr:rowOff>
                  </from>
                  <to>
                    <xdr:col>6</xdr:col>
                    <xdr:colOff>670560</xdr:colOff>
                    <xdr:row>38</xdr:row>
                    <xdr:rowOff>0</xdr:rowOff>
                  </to>
                </anchor>
              </controlPr>
            </control>
          </mc:Choice>
        </mc:AlternateContent>
        <mc:AlternateContent xmlns:mc="http://schemas.openxmlformats.org/markup-compatibility/2006">
          <mc:Choice Requires="x14">
            <control shapeId="755801" r:id="rId73" name="Button 45145">
              <controlPr defaultSize="0" print="0" autoFill="0" autoPict="0" macro="[0]!ToClassList">
                <anchor moveWithCells="1" sizeWithCells="1">
                  <from>
                    <xdr:col>5</xdr:col>
                    <xdr:colOff>1524000</xdr:colOff>
                    <xdr:row>22</xdr:row>
                    <xdr:rowOff>30480</xdr:rowOff>
                  </from>
                  <to>
                    <xdr:col>7</xdr:col>
                    <xdr:colOff>175260</xdr:colOff>
                    <xdr:row>31</xdr:row>
                    <xdr:rowOff>60960</xdr:rowOff>
                  </to>
                </anchor>
              </controlPr>
            </control>
          </mc:Choice>
        </mc:AlternateContent>
        <mc:AlternateContent xmlns:mc="http://schemas.openxmlformats.org/markup-compatibility/2006">
          <mc:Choice Requires="x14">
            <control shapeId="766761" r:id="rId74" name="Check Box 52009">
              <controlPr defaultSize="0" autoFill="0" autoLine="0" autoPict="0">
                <anchor moveWithCells="1">
                  <from>
                    <xdr:col>7</xdr:col>
                    <xdr:colOff>99060</xdr:colOff>
                    <xdr:row>63</xdr:row>
                    <xdr:rowOff>0</xdr:rowOff>
                  </from>
                  <to>
                    <xdr:col>7</xdr:col>
                    <xdr:colOff>541020</xdr:colOff>
                    <xdr:row>64</xdr:row>
                    <xdr:rowOff>266700</xdr:rowOff>
                  </to>
                </anchor>
              </controlPr>
            </control>
          </mc:Choice>
        </mc:AlternateContent>
        <mc:AlternateContent xmlns:mc="http://schemas.openxmlformats.org/markup-compatibility/2006">
          <mc:Choice Requires="x14">
            <control shapeId="766941" r:id="rId75" name="Button 52189">
              <controlPr defaultSize="0" print="0" autoFill="0" autoPict="0" macro="[0]!ToGoTo">
                <anchor>
                  <from>
                    <xdr:col>8</xdr:col>
                    <xdr:colOff>335280</xdr:colOff>
                    <xdr:row>2</xdr:row>
                    <xdr:rowOff>83820</xdr:rowOff>
                  </from>
                  <to>
                    <xdr:col>9</xdr:col>
                    <xdr:colOff>601980</xdr:colOff>
                    <xdr:row>3</xdr:row>
                    <xdr:rowOff>0</xdr:rowOff>
                  </to>
                </anchor>
              </controlPr>
            </control>
          </mc:Choice>
        </mc:AlternateContent>
        <mc:AlternateContent xmlns:mc="http://schemas.openxmlformats.org/markup-compatibility/2006">
          <mc:Choice Requires="x14">
            <control shapeId="777566" r:id="rId76" name="Button 59742">
              <controlPr defaultSize="0" print="0" autoFill="0" autoPict="0" macro="[0]!ToPricingSchedule">
                <anchor moveWithCells="1">
                  <from>
                    <xdr:col>2</xdr:col>
                    <xdr:colOff>22860</xdr:colOff>
                    <xdr:row>480</xdr:row>
                    <xdr:rowOff>45720</xdr:rowOff>
                  </from>
                  <to>
                    <xdr:col>5</xdr:col>
                    <xdr:colOff>990600</xdr:colOff>
                    <xdr:row>480</xdr:row>
                    <xdr:rowOff>304800</xdr:rowOff>
                  </to>
                </anchor>
              </controlPr>
            </control>
          </mc:Choice>
        </mc:AlternateContent>
        <mc:AlternateContent xmlns:mc="http://schemas.openxmlformats.org/markup-compatibility/2006">
          <mc:Choice Requires="x14">
            <control shapeId="777567" r:id="rId77" name="Check Box 59743">
              <controlPr defaultSize="0" autoFill="0" autoLine="0" autoPict="0">
                <anchor moveWithCells="1">
                  <from>
                    <xdr:col>7</xdr:col>
                    <xdr:colOff>99060</xdr:colOff>
                    <xdr:row>63</xdr:row>
                    <xdr:rowOff>0</xdr:rowOff>
                  </from>
                  <to>
                    <xdr:col>7</xdr:col>
                    <xdr:colOff>541020</xdr:colOff>
                    <xdr:row>64</xdr:row>
                    <xdr:rowOff>266700</xdr:rowOff>
                  </to>
                </anchor>
              </controlPr>
            </control>
          </mc:Choice>
        </mc:AlternateContent>
        <mc:AlternateContent xmlns:mc="http://schemas.openxmlformats.org/markup-compatibility/2006">
          <mc:Choice Requires="x14">
            <control shapeId="777568" r:id="rId78" name="Drop Down 59744">
              <controlPr defaultSize="0" autoLine="0" autoPict="0">
                <anchor moveWithCells="1">
                  <from>
                    <xdr:col>5</xdr:col>
                    <xdr:colOff>0</xdr:colOff>
                    <xdr:row>19</xdr:row>
                    <xdr:rowOff>160020</xdr:rowOff>
                  </from>
                  <to>
                    <xdr:col>5</xdr:col>
                    <xdr:colOff>1524000</xdr:colOff>
                    <xdr:row>20</xdr:row>
                    <xdr:rowOff>335280</xdr:rowOff>
                  </to>
                </anchor>
              </controlPr>
            </control>
          </mc:Choice>
        </mc:AlternateContent>
        <mc:AlternateContent xmlns:mc="http://schemas.openxmlformats.org/markup-compatibility/2006">
          <mc:Choice Requires="x14">
            <control shapeId="777569" r:id="rId79" name="Button 59745">
              <controlPr defaultSize="0" print="0" autoFill="0" autoPict="0" macro="[0]!ToEPWPData">
                <anchor>
                  <from>
                    <xdr:col>8</xdr:col>
                    <xdr:colOff>335280</xdr:colOff>
                    <xdr:row>4</xdr:row>
                    <xdr:rowOff>106680</xdr:rowOff>
                  </from>
                  <to>
                    <xdr:col>9</xdr:col>
                    <xdr:colOff>601980</xdr:colOff>
                    <xdr:row>6</xdr:row>
                    <xdr:rowOff>7620</xdr:rowOff>
                  </to>
                </anchor>
              </controlPr>
            </control>
          </mc:Choice>
        </mc:AlternateContent>
        <mc:AlternateContent xmlns:mc="http://schemas.openxmlformats.org/markup-compatibility/2006">
          <mc:Choice Requires="x14">
            <control shapeId="777570" r:id="rId80" name="Check Box 59746">
              <controlPr defaultSize="0" autoFill="0" autoLine="0" autoPict="0">
                <anchor moveWithCells="1" sizeWithCells="1">
                  <from>
                    <xdr:col>8</xdr:col>
                    <xdr:colOff>38100</xdr:colOff>
                    <xdr:row>162</xdr:row>
                    <xdr:rowOff>38100</xdr:rowOff>
                  </from>
                  <to>
                    <xdr:col>8</xdr:col>
                    <xdr:colOff>487680</xdr:colOff>
                    <xdr:row>162</xdr:row>
                    <xdr:rowOff>213360</xdr:rowOff>
                  </to>
                </anchor>
              </controlPr>
            </control>
          </mc:Choice>
        </mc:AlternateContent>
        <mc:AlternateContent xmlns:mc="http://schemas.openxmlformats.org/markup-compatibility/2006">
          <mc:Choice Requires="x14">
            <control shapeId="777571" r:id="rId81" name="Check Box 59747">
              <controlPr defaultSize="0" autoFill="0" autoLine="0" autoPict="0">
                <anchor moveWithCells="1" sizeWithCells="1">
                  <from>
                    <xdr:col>8</xdr:col>
                    <xdr:colOff>22860</xdr:colOff>
                    <xdr:row>163</xdr:row>
                    <xdr:rowOff>76200</xdr:rowOff>
                  </from>
                  <to>
                    <xdr:col>8</xdr:col>
                    <xdr:colOff>480060</xdr:colOff>
                    <xdr:row>163</xdr:row>
                    <xdr:rowOff>251460</xdr:rowOff>
                  </to>
                </anchor>
              </controlPr>
            </control>
          </mc:Choice>
        </mc:AlternateContent>
        <mc:AlternateContent xmlns:mc="http://schemas.openxmlformats.org/markup-compatibility/2006">
          <mc:Choice Requires="x14">
            <control shapeId="777572" r:id="rId82" name="Check Box 59748">
              <controlPr defaultSize="0" autoFill="0" autoLine="0" autoPict="0">
                <anchor moveWithCells="1" sizeWithCells="1">
                  <from>
                    <xdr:col>8</xdr:col>
                    <xdr:colOff>38100</xdr:colOff>
                    <xdr:row>185</xdr:row>
                    <xdr:rowOff>38100</xdr:rowOff>
                  </from>
                  <to>
                    <xdr:col>8</xdr:col>
                    <xdr:colOff>487680</xdr:colOff>
                    <xdr:row>185</xdr:row>
                    <xdr:rowOff>213360</xdr:rowOff>
                  </to>
                </anchor>
              </controlPr>
            </control>
          </mc:Choice>
        </mc:AlternateContent>
        <mc:AlternateContent xmlns:mc="http://schemas.openxmlformats.org/markup-compatibility/2006">
          <mc:Choice Requires="x14">
            <control shapeId="777573" r:id="rId83" name="Check Box 59749">
              <controlPr defaultSize="0" autoFill="0" autoLine="0" autoPict="0">
                <anchor moveWithCells="1" sizeWithCells="1">
                  <from>
                    <xdr:col>8</xdr:col>
                    <xdr:colOff>22860</xdr:colOff>
                    <xdr:row>164</xdr:row>
                    <xdr:rowOff>76200</xdr:rowOff>
                  </from>
                  <to>
                    <xdr:col>8</xdr:col>
                    <xdr:colOff>480060</xdr:colOff>
                    <xdr:row>164</xdr:row>
                    <xdr:rowOff>251460</xdr:rowOff>
                  </to>
                </anchor>
              </controlPr>
            </control>
          </mc:Choice>
        </mc:AlternateContent>
        <mc:AlternateContent xmlns:mc="http://schemas.openxmlformats.org/markup-compatibility/2006">
          <mc:Choice Requires="x14">
            <control shapeId="777574" r:id="rId84" name="Check Box 59750">
              <controlPr defaultSize="0" autoFill="0" autoLine="0" autoPict="0">
                <anchor moveWithCells="1" sizeWithCells="1">
                  <from>
                    <xdr:col>8</xdr:col>
                    <xdr:colOff>22860</xdr:colOff>
                    <xdr:row>165</xdr:row>
                    <xdr:rowOff>76200</xdr:rowOff>
                  </from>
                  <to>
                    <xdr:col>8</xdr:col>
                    <xdr:colOff>480060</xdr:colOff>
                    <xdr:row>165</xdr:row>
                    <xdr:rowOff>251460</xdr:rowOff>
                  </to>
                </anchor>
              </controlPr>
            </control>
          </mc:Choice>
        </mc:AlternateContent>
        <mc:AlternateContent xmlns:mc="http://schemas.openxmlformats.org/markup-compatibility/2006">
          <mc:Choice Requires="x14">
            <control shapeId="777575" r:id="rId85" name="Check Box 59751">
              <controlPr defaultSize="0" autoFill="0" autoLine="0" autoPict="0">
                <anchor moveWithCells="1" sizeWithCells="1">
                  <from>
                    <xdr:col>8</xdr:col>
                    <xdr:colOff>22860</xdr:colOff>
                    <xdr:row>166</xdr:row>
                    <xdr:rowOff>76200</xdr:rowOff>
                  </from>
                  <to>
                    <xdr:col>8</xdr:col>
                    <xdr:colOff>480060</xdr:colOff>
                    <xdr:row>166</xdr:row>
                    <xdr:rowOff>251460</xdr:rowOff>
                  </to>
                </anchor>
              </controlPr>
            </control>
          </mc:Choice>
        </mc:AlternateContent>
        <mc:AlternateContent xmlns:mc="http://schemas.openxmlformats.org/markup-compatibility/2006">
          <mc:Choice Requires="x14">
            <control shapeId="777576" r:id="rId86" name="Check Box 59752">
              <controlPr defaultSize="0" autoFill="0" autoLine="0" autoPict="0">
                <anchor moveWithCells="1" sizeWithCells="1">
                  <from>
                    <xdr:col>8</xdr:col>
                    <xdr:colOff>22860</xdr:colOff>
                    <xdr:row>167</xdr:row>
                    <xdr:rowOff>76200</xdr:rowOff>
                  </from>
                  <to>
                    <xdr:col>8</xdr:col>
                    <xdr:colOff>480060</xdr:colOff>
                    <xdr:row>167</xdr:row>
                    <xdr:rowOff>251460</xdr:rowOff>
                  </to>
                </anchor>
              </controlPr>
            </control>
          </mc:Choice>
        </mc:AlternateContent>
        <mc:AlternateContent xmlns:mc="http://schemas.openxmlformats.org/markup-compatibility/2006">
          <mc:Choice Requires="x14">
            <control shapeId="777577" r:id="rId87" name="Check Box 59753">
              <controlPr defaultSize="0" autoFill="0" autoLine="0" autoPict="0">
                <anchor moveWithCells="1" sizeWithCells="1">
                  <from>
                    <xdr:col>8</xdr:col>
                    <xdr:colOff>38100</xdr:colOff>
                    <xdr:row>168</xdr:row>
                    <xdr:rowOff>45720</xdr:rowOff>
                  </from>
                  <to>
                    <xdr:col>8</xdr:col>
                    <xdr:colOff>487680</xdr:colOff>
                    <xdr:row>168</xdr:row>
                    <xdr:rowOff>213360</xdr:rowOff>
                  </to>
                </anchor>
              </controlPr>
            </control>
          </mc:Choice>
        </mc:AlternateContent>
        <mc:AlternateContent xmlns:mc="http://schemas.openxmlformats.org/markup-compatibility/2006">
          <mc:Choice Requires="x14">
            <control shapeId="777578" r:id="rId88" name="Check Box 59754">
              <controlPr defaultSize="0" autoFill="0" autoLine="0" autoPict="0">
                <anchor moveWithCells="1" sizeWithCells="1">
                  <from>
                    <xdr:col>8</xdr:col>
                    <xdr:colOff>38100</xdr:colOff>
                    <xdr:row>169</xdr:row>
                    <xdr:rowOff>60960</xdr:rowOff>
                  </from>
                  <to>
                    <xdr:col>8</xdr:col>
                    <xdr:colOff>487680</xdr:colOff>
                    <xdr:row>169</xdr:row>
                    <xdr:rowOff>228600</xdr:rowOff>
                  </to>
                </anchor>
              </controlPr>
            </control>
          </mc:Choice>
        </mc:AlternateContent>
        <mc:AlternateContent xmlns:mc="http://schemas.openxmlformats.org/markup-compatibility/2006">
          <mc:Choice Requires="x14">
            <control shapeId="777579" r:id="rId89" name="Check Box 59755">
              <controlPr defaultSize="0" autoFill="0" autoLine="0" autoPict="0">
                <anchor moveWithCells="1" sizeWithCells="1">
                  <from>
                    <xdr:col>8</xdr:col>
                    <xdr:colOff>38100</xdr:colOff>
                    <xdr:row>170</xdr:row>
                    <xdr:rowOff>60960</xdr:rowOff>
                  </from>
                  <to>
                    <xdr:col>8</xdr:col>
                    <xdr:colOff>487680</xdr:colOff>
                    <xdr:row>170</xdr:row>
                    <xdr:rowOff>228600</xdr:rowOff>
                  </to>
                </anchor>
              </controlPr>
            </control>
          </mc:Choice>
        </mc:AlternateContent>
        <mc:AlternateContent xmlns:mc="http://schemas.openxmlformats.org/markup-compatibility/2006">
          <mc:Choice Requires="x14">
            <control shapeId="777580" r:id="rId90" name="Check Box 59756">
              <controlPr defaultSize="0" autoFill="0" autoLine="0" autoPict="0">
                <anchor moveWithCells="1" sizeWithCells="1">
                  <from>
                    <xdr:col>8</xdr:col>
                    <xdr:colOff>38100</xdr:colOff>
                    <xdr:row>171</xdr:row>
                    <xdr:rowOff>60960</xdr:rowOff>
                  </from>
                  <to>
                    <xdr:col>8</xdr:col>
                    <xdr:colOff>487680</xdr:colOff>
                    <xdr:row>171</xdr:row>
                    <xdr:rowOff>228600</xdr:rowOff>
                  </to>
                </anchor>
              </controlPr>
            </control>
          </mc:Choice>
        </mc:AlternateContent>
        <mc:AlternateContent xmlns:mc="http://schemas.openxmlformats.org/markup-compatibility/2006">
          <mc:Choice Requires="x14">
            <control shapeId="777581" r:id="rId91" name="Check Box 59757">
              <controlPr defaultSize="0" autoFill="0" autoLine="0" autoPict="0">
                <anchor moveWithCells="1" sizeWithCells="1">
                  <from>
                    <xdr:col>8</xdr:col>
                    <xdr:colOff>38100</xdr:colOff>
                    <xdr:row>172</xdr:row>
                    <xdr:rowOff>60960</xdr:rowOff>
                  </from>
                  <to>
                    <xdr:col>8</xdr:col>
                    <xdr:colOff>487680</xdr:colOff>
                    <xdr:row>172</xdr:row>
                    <xdr:rowOff>228600</xdr:rowOff>
                  </to>
                </anchor>
              </controlPr>
            </control>
          </mc:Choice>
        </mc:AlternateContent>
        <mc:AlternateContent xmlns:mc="http://schemas.openxmlformats.org/markup-compatibility/2006">
          <mc:Choice Requires="x14">
            <control shapeId="777582" r:id="rId92" name="Check Box 59758">
              <controlPr defaultSize="0" autoFill="0" autoLine="0" autoPict="0">
                <anchor moveWithCells="1" sizeWithCells="1">
                  <from>
                    <xdr:col>8</xdr:col>
                    <xdr:colOff>38100</xdr:colOff>
                    <xdr:row>173</xdr:row>
                    <xdr:rowOff>60960</xdr:rowOff>
                  </from>
                  <to>
                    <xdr:col>8</xdr:col>
                    <xdr:colOff>487680</xdr:colOff>
                    <xdr:row>173</xdr:row>
                    <xdr:rowOff>228600</xdr:rowOff>
                  </to>
                </anchor>
              </controlPr>
            </control>
          </mc:Choice>
        </mc:AlternateContent>
        <mc:AlternateContent xmlns:mc="http://schemas.openxmlformats.org/markup-compatibility/2006">
          <mc:Choice Requires="x14">
            <control shapeId="777583" r:id="rId93" name="Check Box 59759">
              <controlPr defaultSize="0" autoFill="0" autoLine="0" autoPict="0">
                <anchor moveWithCells="1" sizeWithCells="1">
                  <from>
                    <xdr:col>8</xdr:col>
                    <xdr:colOff>38100</xdr:colOff>
                    <xdr:row>174</xdr:row>
                    <xdr:rowOff>60960</xdr:rowOff>
                  </from>
                  <to>
                    <xdr:col>8</xdr:col>
                    <xdr:colOff>487680</xdr:colOff>
                    <xdr:row>174</xdr:row>
                    <xdr:rowOff>228600</xdr:rowOff>
                  </to>
                </anchor>
              </controlPr>
            </control>
          </mc:Choice>
        </mc:AlternateContent>
        <mc:AlternateContent xmlns:mc="http://schemas.openxmlformats.org/markup-compatibility/2006">
          <mc:Choice Requires="x14">
            <control shapeId="777584" r:id="rId94" name="Check Box 59760">
              <controlPr defaultSize="0" autoFill="0" autoLine="0" autoPict="0">
                <anchor moveWithCells="1" sizeWithCells="1">
                  <from>
                    <xdr:col>8</xdr:col>
                    <xdr:colOff>38100</xdr:colOff>
                    <xdr:row>175</xdr:row>
                    <xdr:rowOff>60960</xdr:rowOff>
                  </from>
                  <to>
                    <xdr:col>8</xdr:col>
                    <xdr:colOff>487680</xdr:colOff>
                    <xdr:row>175</xdr:row>
                    <xdr:rowOff>228600</xdr:rowOff>
                  </to>
                </anchor>
              </controlPr>
            </control>
          </mc:Choice>
        </mc:AlternateContent>
        <mc:AlternateContent xmlns:mc="http://schemas.openxmlformats.org/markup-compatibility/2006">
          <mc:Choice Requires="x14">
            <control shapeId="777585" r:id="rId95" name="Check Box 59761">
              <controlPr defaultSize="0" autoFill="0" autoLine="0" autoPict="0">
                <anchor moveWithCells="1" sizeWithCells="1">
                  <from>
                    <xdr:col>8</xdr:col>
                    <xdr:colOff>38100</xdr:colOff>
                    <xdr:row>176</xdr:row>
                    <xdr:rowOff>60960</xdr:rowOff>
                  </from>
                  <to>
                    <xdr:col>8</xdr:col>
                    <xdr:colOff>487680</xdr:colOff>
                    <xdr:row>176</xdr:row>
                    <xdr:rowOff>228600</xdr:rowOff>
                  </to>
                </anchor>
              </controlPr>
            </control>
          </mc:Choice>
        </mc:AlternateContent>
        <mc:AlternateContent xmlns:mc="http://schemas.openxmlformats.org/markup-compatibility/2006">
          <mc:Choice Requires="x14">
            <control shapeId="777586" r:id="rId96" name="Check Box 59762">
              <controlPr defaultSize="0" autoFill="0" autoLine="0" autoPict="0">
                <anchor moveWithCells="1" sizeWithCells="1">
                  <from>
                    <xdr:col>8</xdr:col>
                    <xdr:colOff>38100</xdr:colOff>
                    <xdr:row>177</xdr:row>
                    <xdr:rowOff>60960</xdr:rowOff>
                  </from>
                  <to>
                    <xdr:col>8</xdr:col>
                    <xdr:colOff>487680</xdr:colOff>
                    <xdr:row>177</xdr:row>
                    <xdr:rowOff>228600</xdr:rowOff>
                  </to>
                </anchor>
              </controlPr>
            </control>
          </mc:Choice>
        </mc:AlternateContent>
        <mc:AlternateContent xmlns:mc="http://schemas.openxmlformats.org/markup-compatibility/2006">
          <mc:Choice Requires="x14">
            <control shapeId="777587" r:id="rId97" name="Check Box 59763">
              <controlPr defaultSize="0" autoFill="0" autoLine="0" autoPict="0">
                <anchor moveWithCells="1" sizeWithCells="1">
                  <from>
                    <xdr:col>8</xdr:col>
                    <xdr:colOff>38100</xdr:colOff>
                    <xdr:row>178</xdr:row>
                    <xdr:rowOff>60960</xdr:rowOff>
                  </from>
                  <to>
                    <xdr:col>8</xdr:col>
                    <xdr:colOff>487680</xdr:colOff>
                    <xdr:row>178</xdr:row>
                    <xdr:rowOff>228600</xdr:rowOff>
                  </to>
                </anchor>
              </controlPr>
            </control>
          </mc:Choice>
        </mc:AlternateContent>
        <mc:AlternateContent xmlns:mc="http://schemas.openxmlformats.org/markup-compatibility/2006">
          <mc:Choice Requires="x14">
            <control shapeId="777588" r:id="rId98" name="Check Box 59764">
              <controlPr defaultSize="0" autoFill="0" autoLine="0" autoPict="0">
                <anchor moveWithCells="1" sizeWithCells="1">
                  <from>
                    <xdr:col>8</xdr:col>
                    <xdr:colOff>30480</xdr:colOff>
                    <xdr:row>179</xdr:row>
                    <xdr:rowOff>30480</xdr:rowOff>
                  </from>
                  <to>
                    <xdr:col>8</xdr:col>
                    <xdr:colOff>480060</xdr:colOff>
                    <xdr:row>179</xdr:row>
                    <xdr:rowOff>220980</xdr:rowOff>
                  </to>
                </anchor>
              </controlPr>
            </control>
          </mc:Choice>
        </mc:AlternateContent>
        <mc:AlternateContent xmlns:mc="http://schemas.openxmlformats.org/markup-compatibility/2006">
          <mc:Choice Requires="x14">
            <control shapeId="777589" r:id="rId99" name="Check Box 59765">
              <controlPr defaultSize="0" autoFill="0" autoLine="0" autoPict="0">
                <anchor moveWithCells="1" sizeWithCells="1">
                  <from>
                    <xdr:col>8</xdr:col>
                    <xdr:colOff>30480</xdr:colOff>
                    <xdr:row>180</xdr:row>
                    <xdr:rowOff>30480</xdr:rowOff>
                  </from>
                  <to>
                    <xdr:col>8</xdr:col>
                    <xdr:colOff>480060</xdr:colOff>
                    <xdr:row>180</xdr:row>
                    <xdr:rowOff>220980</xdr:rowOff>
                  </to>
                </anchor>
              </controlPr>
            </control>
          </mc:Choice>
        </mc:AlternateContent>
        <mc:AlternateContent xmlns:mc="http://schemas.openxmlformats.org/markup-compatibility/2006">
          <mc:Choice Requires="x14">
            <control shapeId="777590" r:id="rId100" name="Check Box 59766">
              <controlPr defaultSize="0" autoFill="0" autoLine="0" autoPict="0">
                <anchor moveWithCells="1" sizeWithCells="1">
                  <from>
                    <xdr:col>8</xdr:col>
                    <xdr:colOff>30480</xdr:colOff>
                    <xdr:row>181</xdr:row>
                    <xdr:rowOff>30480</xdr:rowOff>
                  </from>
                  <to>
                    <xdr:col>8</xdr:col>
                    <xdr:colOff>480060</xdr:colOff>
                    <xdr:row>181</xdr:row>
                    <xdr:rowOff>220980</xdr:rowOff>
                  </to>
                </anchor>
              </controlPr>
            </control>
          </mc:Choice>
        </mc:AlternateContent>
        <mc:AlternateContent xmlns:mc="http://schemas.openxmlformats.org/markup-compatibility/2006">
          <mc:Choice Requires="x14">
            <control shapeId="777591" r:id="rId101" name="Check Box 59767">
              <controlPr defaultSize="0" autoFill="0" autoLine="0" autoPict="0">
                <anchor moveWithCells="1" sizeWithCells="1">
                  <from>
                    <xdr:col>8</xdr:col>
                    <xdr:colOff>30480</xdr:colOff>
                    <xdr:row>182</xdr:row>
                    <xdr:rowOff>30480</xdr:rowOff>
                  </from>
                  <to>
                    <xdr:col>8</xdr:col>
                    <xdr:colOff>480060</xdr:colOff>
                    <xdr:row>182</xdr:row>
                    <xdr:rowOff>220980</xdr:rowOff>
                  </to>
                </anchor>
              </controlPr>
            </control>
          </mc:Choice>
        </mc:AlternateContent>
        <mc:AlternateContent xmlns:mc="http://schemas.openxmlformats.org/markup-compatibility/2006">
          <mc:Choice Requires="x14">
            <control shapeId="777592" r:id="rId102" name="Check Box 59768">
              <controlPr defaultSize="0" autoFill="0" autoLine="0" autoPict="0">
                <anchor moveWithCells="1" sizeWithCells="1">
                  <from>
                    <xdr:col>8</xdr:col>
                    <xdr:colOff>30480</xdr:colOff>
                    <xdr:row>183</xdr:row>
                    <xdr:rowOff>30480</xdr:rowOff>
                  </from>
                  <to>
                    <xdr:col>8</xdr:col>
                    <xdr:colOff>480060</xdr:colOff>
                    <xdr:row>183</xdr:row>
                    <xdr:rowOff>220980</xdr:rowOff>
                  </to>
                </anchor>
              </controlPr>
            </control>
          </mc:Choice>
        </mc:AlternateContent>
        <mc:AlternateContent xmlns:mc="http://schemas.openxmlformats.org/markup-compatibility/2006">
          <mc:Choice Requires="x14">
            <control shapeId="777593" r:id="rId103" name="Check Box 59769">
              <controlPr defaultSize="0" autoFill="0" autoLine="0" autoPict="0">
                <anchor moveWithCells="1" sizeWithCells="1">
                  <from>
                    <xdr:col>8</xdr:col>
                    <xdr:colOff>30480</xdr:colOff>
                    <xdr:row>184</xdr:row>
                    <xdr:rowOff>30480</xdr:rowOff>
                  </from>
                  <to>
                    <xdr:col>8</xdr:col>
                    <xdr:colOff>480060</xdr:colOff>
                    <xdr:row>184</xdr:row>
                    <xdr:rowOff>220980</xdr:rowOff>
                  </to>
                </anchor>
              </controlPr>
            </control>
          </mc:Choice>
        </mc:AlternateContent>
        <mc:AlternateContent xmlns:mc="http://schemas.openxmlformats.org/markup-compatibility/2006">
          <mc:Choice Requires="x14">
            <control shapeId="777594" r:id="rId104" name="Check Box 59770">
              <controlPr defaultSize="0" autoFill="0" autoLine="0" autoPict="0">
                <anchor moveWithCells="1" sizeWithCells="1">
                  <from>
                    <xdr:col>8</xdr:col>
                    <xdr:colOff>38100</xdr:colOff>
                    <xdr:row>186</xdr:row>
                    <xdr:rowOff>45720</xdr:rowOff>
                  </from>
                  <to>
                    <xdr:col>8</xdr:col>
                    <xdr:colOff>487680</xdr:colOff>
                    <xdr:row>186</xdr:row>
                    <xdr:rowOff>213360</xdr:rowOff>
                  </to>
                </anchor>
              </controlPr>
            </control>
          </mc:Choice>
        </mc:AlternateContent>
        <mc:AlternateContent xmlns:mc="http://schemas.openxmlformats.org/markup-compatibility/2006">
          <mc:Choice Requires="x14">
            <control shapeId="777595" r:id="rId105" name="Check Box 59771">
              <controlPr defaultSize="0" autoFill="0" autoLine="0" autoPict="0">
                <anchor moveWithCells="1" sizeWithCells="1">
                  <from>
                    <xdr:col>8</xdr:col>
                    <xdr:colOff>38100</xdr:colOff>
                    <xdr:row>187</xdr:row>
                    <xdr:rowOff>45720</xdr:rowOff>
                  </from>
                  <to>
                    <xdr:col>8</xdr:col>
                    <xdr:colOff>487680</xdr:colOff>
                    <xdr:row>187</xdr:row>
                    <xdr:rowOff>213360</xdr:rowOff>
                  </to>
                </anchor>
              </controlPr>
            </control>
          </mc:Choice>
        </mc:AlternateContent>
        <mc:AlternateContent xmlns:mc="http://schemas.openxmlformats.org/markup-compatibility/2006">
          <mc:Choice Requires="x14">
            <control shapeId="777596" r:id="rId106" name="Check Box 59772">
              <controlPr defaultSize="0" autoFill="0" autoLine="0" autoPict="0">
                <anchor moveWithCells="1" sizeWithCells="1">
                  <from>
                    <xdr:col>8</xdr:col>
                    <xdr:colOff>38100</xdr:colOff>
                    <xdr:row>188</xdr:row>
                    <xdr:rowOff>45720</xdr:rowOff>
                  </from>
                  <to>
                    <xdr:col>8</xdr:col>
                    <xdr:colOff>487680</xdr:colOff>
                    <xdr:row>188</xdr:row>
                    <xdr:rowOff>213360</xdr:rowOff>
                  </to>
                </anchor>
              </controlPr>
            </control>
          </mc:Choice>
        </mc:AlternateContent>
        <mc:AlternateContent xmlns:mc="http://schemas.openxmlformats.org/markup-compatibility/2006">
          <mc:Choice Requires="x14">
            <control shapeId="777597" r:id="rId107" name="Check Box 59773">
              <controlPr defaultSize="0" autoFill="0" autoLine="0" autoPict="0">
                <anchor moveWithCells="1" sizeWithCells="1">
                  <from>
                    <xdr:col>8</xdr:col>
                    <xdr:colOff>38100</xdr:colOff>
                    <xdr:row>189</xdr:row>
                    <xdr:rowOff>45720</xdr:rowOff>
                  </from>
                  <to>
                    <xdr:col>8</xdr:col>
                    <xdr:colOff>487680</xdr:colOff>
                    <xdr:row>189</xdr:row>
                    <xdr:rowOff>213360</xdr:rowOff>
                  </to>
                </anchor>
              </controlPr>
            </control>
          </mc:Choice>
        </mc:AlternateContent>
        <mc:AlternateContent xmlns:mc="http://schemas.openxmlformats.org/markup-compatibility/2006">
          <mc:Choice Requires="x14">
            <control shapeId="777598" r:id="rId108" name="Check Box 59774">
              <controlPr defaultSize="0" autoFill="0" autoLine="0" autoPict="0">
                <anchor moveWithCells="1" sizeWithCells="1">
                  <from>
                    <xdr:col>8</xdr:col>
                    <xdr:colOff>38100</xdr:colOff>
                    <xdr:row>190</xdr:row>
                    <xdr:rowOff>45720</xdr:rowOff>
                  </from>
                  <to>
                    <xdr:col>8</xdr:col>
                    <xdr:colOff>487680</xdr:colOff>
                    <xdr:row>190</xdr:row>
                    <xdr:rowOff>213360</xdr:rowOff>
                  </to>
                </anchor>
              </controlPr>
            </control>
          </mc:Choice>
        </mc:AlternateContent>
        <mc:AlternateContent xmlns:mc="http://schemas.openxmlformats.org/markup-compatibility/2006">
          <mc:Choice Requires="x14">
            <control shapeId="777599" r:id="rId109" name="Check Box 59775">
              <controlPr defaultSize="0" autoFill="0" autoLine="0" autoPict="0">
                <anchor moveWithCells="1" sizeWithCells="1">
                  <from>
                    <xdr:col>8</xdr:col>
                    <xdr:colOff>38100</xdr:colOff>
                    <xdr:row>191</xdr:row>
                    <xdr:rowOff>45720</xdr:rowOff>
                  </from>
                  <to>
                    <xdr:col>8</xdr:col>
                    <xdr:colOff>487680</xdr:colOff>
                    <xdr:row>191</xdr:row>
                    <xdr:rowOff>213360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0">
    <tabColor rgb="FF0070C0"/>
  </sheetPr>
  <dimension ref="A1:K158"/>
  <sheetViews>
    <sheetView showGridLines="0" zoomScaleNormal="100" workbookViewId="0">
      <selection activeCell="C97" sqref="C97:G97"/>
    </sheetView>
  </sheetViews>
  <sheetFormatPr defaultRowHeight="13.2"/>
  <cols>
    <col min="1" max="1" width="19.5546875" customWidth="1"/>
    <col min="4" max="4" width="5.44140625" customWidth="1"/>
    <col min="5" max="5" width="4.6640625" customWidth="1"/>
    <col min="6" max="6" width="5.88671875" customWidth="1"/>
    <col min="7" max="7" width="5.5546875" customWidth="1"/>
    <col min="8" max="8" width="15.44140625" customWidth="1"/>
    <col min="9" max="9" width="6" customWidth="1"/>
    <col min="10" max="10" width="8.44140625" customWidth="1"/>
    <col min="11" max="11" width="6.6640625" customWidth="1"/>
  </cols>
  <sheetData>
    <row r="1" spans="1:11" ht="13.8" thickBot="1">
      <c r="A1" s="7"/>
    </row>
    <row r="2" spans="1:11" ht="21.6" thickBot="1">
      <c r="A2" s="2544" t="s">
        <v>353</v>
      </c>
      <c r="B2" s="2545"/>
      <c r="C2" s="2545"/>
      <c r="D2" s="2545"/>
      <c r="E2" s="2545"/>
      <c r="F2" s="2545"/>
      <c r="G2" s="2545"/>
      <c r="H2" s="2545"/>
      <c r="I2" s="2545"/>
      <c r="J2" s="2545"/>
      <c r="K2" s="2546"/>
    </row>
    <row r="3" spans="1:11" ht="67.5" customHeight="1">
      <c r="A3" s="356" t="s">
        <v>395</v>
      </c>
      <c r="B3" s="2559" t="str">
        <f>+'Master Data'!D18</f>
        <v>INGWAVUMA: JOSINI: REPAIRS AND MAINTENANCE TO TWO CLASSROOMS</v>
      </c>
      <c r="C3" s="2560"/>
      <c r="D3" s="2560"/>
      <c r="E3" s="2560"/>
      <c r="F3" s="2560"/>
      <c r="G3" s="2560"/>
      <c r="H3" s="2560"/>
      <c r="I3" s="2560"/>
      <c r="J3" s="2560"/>
      <c r="K3" s="2561"/>
    </row>
    <row r="4" spans="1:11" ht="18.75" customHeight="1">
      <c r="A4" s="71" t="s">
        <v>687</v>
      </c>
      <c r="B4" s="2436" t="str">
        <f>+'Master Data'!F12</f>
        <v>ZNQ1222 W</v>
      </c>
      <c r="C4" s="2437"/>
      <c r="D4" s="2437"/>
      <c r="E4" s="2437"/>
      <c r="F4" s="2438"/>
      <c r="G4" s="2447" t="s">
        <v>3645</v>
      </c>
      <c r="H4" s="2447"/>
      <c r="I4" s="2436" t="str">
        <f>+'Master Data'!D13</f>
        <v>021077</v>
      </c>
      <c r="J4" s="2437"/>
      <c r="K4" s="2438"/>
    </row>
    <row r="5" spans="1:11" ht="12.75" customHeight="1">
      <c r="A5" s="61"/>
      <c r="B5" s="61"/>
      <c r="C5" s="79"/>
      <c r="D5" s="79"/>
      <c r="E5" s="79"/>
      <c r="F5" s="79"/>
      <c r="G5" s="79"/>
      <c r="H5" s="79"/>
    </row>
    <row r="6" spans="1:11" ht="12.75" customHeight="1">
      <c r="A6" s="61"/>
      <c r="B6" s="61"/>
      <c r="C6" s="79"/>
      <c r="D6" s="79"/>
      <c r="E6" s="79"/>
      <c r="F6" s="79"/>
      <c r="G6" s="79"/>
      <c r="H6" s="79"/>
    </row>
    <row r="7" spans="1:11" ht="28.5" customHeight="1">
      <c r="A7" s="2109" t="s">
        <v>1020</v>
      </c>
      <c r="B7" s="2109"/>
      <c r="C7" s="2109"/>
      <c r="D7" s="2109"/>
      <c r="E7" s="2109"/>
      <c r="F7" s="2109"/>
      <c r="G7" s="2109"/>
      <c r="H7" s="2109"/>
      <c r="I7" s="2109"/>
      <c r="J7" s="2109"/>
      <c r="K7" s="2109"/>
    </row>
    <row r="8" spans="1:11">
      <c r="A8" s="6"/>
    </row>
    <row r="9" spans="1:11">
      <c r="A9" s="2399" t="s">
        <v>43</v>
      </c>
      <c r="B9" s="2399"/>
      <c r="C9" s="2399"/>
      <c r="D9" s="2399"/>
      <c r="E9" s="2399"/>
      <c r="F9" s="2399"/>
      <c r="G9" s="2399"/>
      <c r="H9" s="2399"/>
      <c r="I9" s="2399"/>
      <c r="J9" s="2399"/>
      <c r="K9" s="2399"/>
    </row>
    <row r="10" spans="1:11" ht="13.8" thickBot="1">
      <c r="A10" s="3"/>
    </row>
    <row r="11" spans="1:11" ht="24" customHeight="1">
      <c r="A11" s="2564" t="s">
        <v>44</v>
      </c>
      <c r="B11" s="2550"/>
      <c r="C11" s="2551"/>
      <c r="D11" s="2551"/>
      <c r="E11" s="2551"/>
      <c r="F11" s="2551"/>
      <c r="G11" s="2551"/>
      <c r="H11" s="2551"/>
      <c r="I11" s="2551"/>
      <c r="J11" s="2551"/>
      <c r="K11" s="2552"/>
    </row>
    <row r="12" spans="1:11" ht="24" customHeight="1">
      <c r="A12" s="2565"/>
      <c r="B12" s="2553"/>
      <c r="C12" s="2554"/>
      <c r="D12" s="2554"/>
      <c r="E12" s="2554"/>
      <c r="F12" s="2554"/>
      <c r="G12" s="2554"/>
      <c r="H12" s="2554"/>
      <c r="I12" s="2554"/>
      <c r="J12" s="2554"/>
      <c r="K12" s="2555"/>
    </row>
    <row r="13" spans="1:11" ht="24" customHeight="1" thickBot="1">
      <c r="A13" s="2566"/>
      <c r="B13" s="2556"/>
      <c r="C13" s="2557"/>
      <c r="D13" s="2557"/>
      <c r="E13" s="2557"/>
      <c r="F13" s="2557"/>
      <c r="G13" s="2557"/>
      <c r="H13" s="2557"/>
      <c r="I13" s="2557"/>
      <c r="J13" s="2557"/>
      <c r="K13" s="2558"/>
    </row>
    <row r="14" spans="1:11" ht="24" customHeight="1">
      <c r="A14" s="206" t="s">
        <v>45</v>
      </c>
      <c r="B14" s="2569"/>
      <c r="C14" s="2570"/>
      <c r="D14" s="2570"/>
      <c r="E14" s="2570"/>
      <c r="F14" s="2570"/>
      <c r="G14" s="2570"/>
      <c r="H14" s="2570"/>
      <c r="I14" s="2570"/>
      <c r="J14" s="2570"/>
      <c r="K14" s="2571"/>
    </row>
    <row r="15" spans="1:11" ht="24" customHeight="1" thickBot="1">
      <c r="A15" s="207"/>
      <c r="B15" s="2572"/>
      <c r="C15" s="2573"/>
      <c r="D15" s="2573"/>
      <c r="E15" s="2573"/>
      <c r="F15" s="2573"/>
      <c r="G15" s="2573"/>
      <c r="H15" s="2573"/>
      <c r="I15" s="2573"/>
      <c r="J15" s="2573"/>
      <c r="K15" s="2574"/>
    </row>
    <row r="16" spans="1:11" ht="24" customHeight="1">
      <c r="A16" s="206" t="s">
        <v>46</v>
      </c>
      <c r="B16" s="2550"/>
      <c r="C16" s="2551"/>
      <c r="D16" s="2551"/>
      <c r="E16" s="2551"/>
      <c r="F16" s="2551"/>
      <c r="G16" s="2551"/>
      <c r="H16" s="2551"/>
      <c r="I16" s="2551"/>
      <c r="J16" s="2551"/>
      <c r="K16" s="2552"/>
    </row>
    <row r="17" spans="1:11" ht="24" customHeight="1">
      <c r="A17" s="205"/>
      <c r="B17" s="2553"/>
      <c r="C17" s="2554"/>
      <c r="D17" s="2554"/>
      <c r="E17" s="2554"/>
      <c r="F17" s="2554"/>
      <c r="G17" s="2554"/>
      <c r="H17" s="2554"/>
      <c r="I17" s="2554"/>
      <c r="J17" s="2554"/>
      <c r="K17" s="2555"/>
    </row>
    <row r="18" spans="1:11" ht="24" customHeight="1" thickBot="1">
      <c r="A18" s="205"/>
      <c r="B18" s="2556"/>
      <c r="C18" s="2557"/>
      <c r="D18" s="2557"/>
      <c r="E18" s="2557"/>
      <c r="F18" s="2557"/>
      <c r="G18" s="2557"/>
      <c r="H18" s="2557"/>
      <c r="I18" s="2557"/>
      <c r="J18" s="2557"/>
      <c r="K18" s="2558"/>
    </row>
    <row r="19" spans="1:11" ht="24" customHeight="1">
      <c r="A19" s="2541" t="s">
        <v>47</v>
      </c>
      <c r="B19" s="2543"/>
      <c r="C19" s="209"/>
      <c r="D19" s="2562"/>
      <c r="E19" s="2562"/>
      <c r="F19" s="2562"/>
      <c r="G19" s="2562"/>
      <c r="H19" s="2562"/>
      <c r="I19" s="2562"/>
      <c r="J19" s="2562"/>
      <c r="K19" s="2563"/>
    </row>
    <row r="20" spans="1:11" ht="24" customHeight="1">
      <c r="A20" s="2539" t="s">
        <v>48</v>
      </c>
      <c r="B20" s="2540"/>
      <c r="C20" s="208"/>
      <c r="D20" s="2548"/>
      <c r="E20" s="2548"/>
      <c r="F20" s="2548"/>
      <c r="G20" s="2548"/>
      <c r="H20" s="2548"/>
      <c r="I20" s="2548"/>
      <c r="J20" s="2548"/>
      <c r="K20" s="2549"/>
    </row>
    <row r="21" spans="1:11" ht="24" customHeight="1">
      <c r="A21" s="2539" t="s">
        <v>49</v>
      </c>
      <c r="B21" s="2540"/>
      <c r="C21" s="208"/>
      <c r="D21" s="2548"/>
      <c r="E21" s="2548"/>
      <c r="F21" s="2548"/>
      <c r="G21" s="2548"/>
      <c r="H21" s="2548"/>
      <c r="I21" s="2548"/>
      <c r="J21" s="2548"/>
      <c r="K21" s="2549"/>
    </row>
    <row r="22" spans="1:11" ht="24" customHeight="1">
      <c r="A22" s="2539" t="s">
        <v>50</v>
      </c>
      <c r="B22" s="2540"/>
      <c r="C22" s="208"/>
      <c r="D22" s="2548"/>
      <c r="E22" s="2548"/>
      <c r="F22" s="2548"/>
      <c r="G22" s="2548"/>
      <c r="H22" s="2548"/>
      <c r="I22" s="2548"/>
      <c r="J22" s="2548"/>
      <c r="K22" s="2549"/>
    </row>
    <row r="23" spans="1:11" ht="24" customHeight="1">
      <c r="A23" s="2539" t="s">
        <v>51</v>
      </c>
      <c r="B23" s="2540"/>
      <c r="C23" s="208"/>
      <c r="D23" s="2548"/>
      <c r="E23" s="2548"/>
      <c r="F23" s="2548"/>
      <c r="G23" s="2548"/>
      <c r="H23" s="2548"/>
      <c r="I23" s="2548"/>
      <c r="J23" s="2548"/>
      <c r="K23" s="2549"/>
    </row>
    <row r="24" spans="1:11" ht="24" customHeight="1">
      <c r="A24" s="2539" t="s">
        <v>52</v>
      </c>
      <c r="B24" s="2540"/>
      <c r="C24" s="208"/>
      <c r="D24" s="2548"/>
      <c r="E24" s="2548"/>
      <c r="F24" s="2548"/>
      <c r="G24" s="2548"/>
      <c r="H24" s="2548"/>
      <c r="I24" s="2548"/>
      <c r="J24" s="2548"/>
      <c r="K24" s="2549"/>
    </row>
    <row r="25" spans="1:11" ht="24" customHeight="1">
      <c r="A25" s="2539" t="s">
        <v>53</v>
      </c>
      <c r="B25" s="2540"/>
      <c r="C25" s="208"/>
      <c r="D25" s="2548"/>
      <c r="E25" s="2548"/>
      <c r="F25" s="2548"/>
      <c r="G25" s="2548"/>
      <c r="H25" s="2548"/>
      <c r="I25" s="2548"/>
      <c r="J25" s="2548"/>
      <c r="K25" s="2549"/>
    </row>
    <row r="26" spans="1:11" ht="24" customHeight="1">
      <c r="A26" s="2539" t="s">
        <v>54</v>
      </c>
      <c r="B26" s="2540"/>
      <c r="C26" s="208"/>
      <c r="D26" s="2548"/>
      <c r="E26" s="2548"/>
      <c r="F26" s="2548"/>
      <c r="G26" s="2548"/>
      <c r="H26" s="2548"/>
      <c r="I26" s="2548"/>
      <c r="J26" s="2548"/>
      <c r="K26" s="2549"/>
    </row>
    <row r="27" spans="1:11" ht="24" customHeight="1">
      <c r="A27" s="2539" t="s">
        <v>55</v>
      </c>
      <c r="B27" s="2540"/>
      <c r="C27" s="208"/>
      <c r="D27" s="2548"/>
      <c r="E27" s="2548"/>
      <c r="F27" s="2548"/>
      <c r="G27" s="2548"/>
      <c r="H27" s="2548"/>
      <c r="I27" s="2548"/>
      <c r="J27" s="2548"/>
      <c r="K27" s="2549"/>
    </row>
    <row r="28" spans="1:11" ht="24" customHeight="1">
      <c r="A28" s="2539" t="s">
        <v>56</v>
      </c>
      <c r="B28" s="2540"/>
      <c r="C28" s="208"/>
      <c r="D28" s="2548"/>
      <c r="E28" s="2548"/>
      <c r="F28" s="2548"/>
      <c r="G28" s="2548"/>
      <c r="H28" s="2548"/>
      <c r="I28" s="2548"/>
      <c r="J28" s="2548"/>
      <c r="K28" s="2549"/>
    </row>
    <row r="29" spans="1:11" ht="24" customHeight="1">
      <c r="A29" s="2539" t="s">
        <v>57</v>
      </c>
      <c r="B29" s="2540"/>
      <c r="C29" s="208"/>
      <c r="D29" s="2548"/>
      <c r="E29" s="2548"/>
      <c r="F29" s="2548"/>
      <c r="G29" s="2548"/>
      <c r="H29" s="2548"/>
      <c r="I29" s="2548"/>
      <c r="J29" s="2548"/>
      <c r="K29" s="2549"/>
    </row>
    <row r="30" spans="1:11" ht="24" customHeight="1">
      <c r="A30" s="2539" t="s">
        <v>31</v>
      </c>
      <c r="B30" s="2540"/>
      <c r="C30" s="208"/>
      <c r="D30" s="2548"/>
      <c r="E30" s="2548"/>
      <c r="F30" s="2548"/>
      <c r="G30" s="2548"/>
      <c r="H30" s="2548"/>
      <c r="I30" s="2548"/>
      <c r="J30" s="2548"/>
      <c r="K30" s="2549"/>
    </row>
    <row r="31" spans="1:11" ht="24" customHeight="1" thickBot="1">
      <c r="A31" s="2567" t="s">
        <v>32</v>
      </c>
      <c r="B31" s="2568"/>
      <c r="C31" s="210"/>
      <c r="D31" s="2585"/>
      <c r="E31" s="2585"/>
      <c r="F31" s="2585"/>
      <c r="G31" s="2585"/>
      <c r="H31" s="2585"/>
      <c r="I31" s="2585"/>
      <c r="J31" s="2585"/>
      <c r="K31" s="2586"/>
    </row>
    <row r="32" spans="1:11">
      <c r="A32" s="6"/>
    </row>
    <row r="33" spans="1:11" ht="15.6">
      <c r="A33" s="81" t="s">
        <v>3645</v>
      </c>
      <c r="B33" s="2547" t="str">
        <f>+'Master Data'!D13</f>
        <v>021077</v>
      </c>
      <c r="C33" s="2547"/>
      <c r="D33" s="61"/>
    </row>
    <row r="34" spans="1:11">
      <c r="A34" s="15"/>
    </row>
    <row r="35" spans="1:11" ht="21">
      <c r="A35" s="2116" t="s">
        <v>42</v>
      </c>
      <c r="B35" s="2116"/>
      <c r="C35" s="2116"/>
      <c r="D35" s="2116"/>
      <c r="E35" s="2116"/>
      <c r="F35" s="2116"/>
      <c r="G35" s="2116"/>
      <c r="H35" s="2116"/>
      <c r="I35" s="2116"/>
      <c r="J35" s="2116"/>
      <c r="K35" s="2116"/>
    </row>
    <row r="36" spans="1:11">
      <c r="A36" s="15"/>
    </row>
    <row r="37" spans="1:11">
      <c r="A37" s="7"/>
    </row>
    <row r="38" spans="1:11">
      <c r="A38" s="2399" t="s">
        <v>284</v>
      </c>
      <c r="B38" s="2399"/>
      <c r="C38" s="2399"/>
      <c r="D38" s="2399"/>
      <c r="E38" s="2399"/>
      <c r="F38" s="2399"/>
      <c r="G38" s="2399"/>
      <c r="H38" s="2399"/>
      <c r="I38" s="2399"/>
      <c r="J38" s="2399"/>
      <c r="K38" s="2399"/>
    </row>
    <row r="39" spans="1:11" ht="13.8" thickBot="1">
      <c r="A39" s="7"/>
    </row>
    <row r="40" spans="1:11" ht="24" customHeight="1">
      <c r="A40" s="2541" t="s">
        <v>33</v>
      </c>
      <c r="B40" s="2542"/>
      <c r="C40" s="2543"/>
      <c r="D40" s="2587"/>
      <c r="E40" s="2588"/>
      <c r="F40" s="2588"/>
      <c r="G40" s="2588"/>
      <c r="H40" s="2588"/>
      <c r="I40" s="2588"/>
      <c r="J40" s="2588"/>
      <c r="K40" s="2589"/>
    </row>
    <row r="41" spans="1:11" ht="24" customHeight="1">
      <c r="A41" s="2539" t="s">
        <v>34</v>
      </c>
      <c r="B41" s="2433"/>
      <c r="C41" s="2540"/>
      <c r="D41" s="2536"/>
      <c r="E41" s="2537"/>
      <c r="F41" s="2537"/>
      <c r="G41" s="2537"/>
      <c r="H41" s="2537"/>
      <c r="I41" s="2537"/>
      <c r="J41" s="2537"/>
      <c r="K41" s="2538"/>
    </row>
    <row r="42" spans="1:11" ht="24" customHeight="1">
      <c r="A42" s="2539" t="s">
        <v>49</v>
      </c>
      <c r="B42" s="2433"/>
      <c r="C42" s="2540"/>
      <c r="D42" s="2536"/>
      <c r="E42" s="2537"/>
      <c r="F42" s="2537"/>
      <c r="G42" s="2537"/>
      <c r="H42" s="2537"/>
      <c r="I42" s="2537"/>
      <c r="J42" s="2537"/>
      <c r="K42" s="2538"/>
    </row>
    <row r="43" spans="1:11" ht="24" customHeight="1">
      <c r="A43" s="2539" t="s">
        <v>7</v>
      </c>
      <c r="B43" s="2433"/>
      <c r="C43" s="2540"/>
      <c r="D43" s="2536"/>
      <c r="E43" s="2537"/>
      <c r="F43" s="2537"/>
      <c r="G43" s="2537"/>
      <c r="H43" s="2537"/>
      <c r="I43" s="2537"/>
      <c r="J43" s="2537"/>
      <c r="K43" s="2538"/>
    </row>
    <row r="44" spans="1:11" ht="24" customHeight="1">
      <c r="A44" s="2539" t="s">
        <v>8</v>
      </c>
      <c r="B44" s="2433"/>
      <c r="C44" s="2540"/>
      <c r="D44" s="2536"/>
      <c r="E44" s="2537"/>
      <c r="F44" s="2537"/>
      <c r="G44" s="2537"/>
      <c r="H44" s="2537"/>
      <c r="I44" s="2537"/>
      <c r="J44" s="2537"/>
      <c r="K44" s="2538"/>
    </row>
    <row r="45" spans="1:11" ht="24" customHeight="1">
      <c r="A45" s="2539" t="s">
        <v>9</v>
      </c>
      <c r="B45" s="2433"/>
      <c r="C45" s="2540"/>
      <c r="D45" s="2536"/>
      <c r="E45" s="2537"/>
      <c r="F45" s="2537"/>
      <c r="G45" s="2537"/>
      <c r="H45" s="2537"/>
      <c r="I45" s="2537"/>
      <c r="J45" s="2537"/>
      <c r="K45" s="2538"/>
    </row>
    <row r="46" spans="1:11" ht="24" customHeight="1">
      <c r="A46" s="2539" t="s">
        <v>48</v>
      </c>
      <c r="B46" s="2433"/>
      <c r="C46" s="2540"/>
      <c r="D46" s="2536"/>
      <c r="E46" s="2537"/>
      <c r="F46" s="2537"/>
      <c r="G46" s="2537"/>
      <c r="H46" s="2537"/>
      <c r="I46" s="2537"/>
      <c r="J46" s="2537"/>
      <c r="K46" s="2538"/>
    </row>
    <row r="47" spans="1:11" ht="24" customHeight="1">
      <c r="A47" s="2539" t="s">
        <v>10</v>
      </c>
      <c r="B47" s="2433"/>
      <c r="C47" s="2540"/>
      <c r="D47" s="2536"/>
      <c r="E47" s="2537"/>
      <c r="F47" s="2537"/>
      <c r="G47" s="2537"/>
      <c r="H47" s="2537"/>
      <c r="I47" s="2537"/>
      <c r="J47" s="2537"/>
      <c r="K47" s="2538"/>
    </row>
    <row r="48" spans="1:11" ht="24" customHeight="1">
      <c r="A48" s="2539" t="s">
        <v>11</v>
      </c>
      <c r="B48" s="2433"/>
      <c r="C48" s="2540"/>
      <c r="D48" s="2536"/>
      <c r="E48" s="2537"/>
      <c r="F48" s="2537"/>
      <c r="G48" s="2537"/>
      <c r="H48" s="2537"/>
      <c r="I48" s="2537"/>
      <c r="J48" s="2537"/>
      <c r="K48" s="2538"/>
    </row>
    <row r="49" spans="1:11" ht="24" customHeight="1">
      <c r="A49" s="2539" t="s">
        <v>79</v>
      </c>
      <c r="B49" s="2433"/>
      <c r="C49" s="2540"/>
      <c r="D49" s="2536"/>
      <c r="E49" s="2537"/>
      <c r="F49" s="2537"/>
      <c r="G49" s="2537"/>
      <c r="H49" s="2537"/>
      <c r="I49" s="2537"/>
      <c r="J49" s="2537"/>
      <c r="K49" s="2538"/>
    </row>
    <row r="50" spans="1:11" ht="24" customHeight="1" thickBot="1">
      <c r="A50" s="2567" t="s">
        <v>80</v>
      </c>
      <c r="B50" s="2584"/>
      <c r="C50" s="2568"/>
      <c r="D50" s="2581" t="s">
        <v>81</v>
      </c>
      <c r="E50" s="2582"/>
      <c r="F50" s="2582"/>
      <c r="G50" s="2582"/>
      <c r="H50" s="2582"/>
      <c r="I50" s="2582"/>
      <c r="J50" s="2582"/>
      <c r="K50" s="2583"/>
    </row>
    <row r="51" spans="1:11">
      <c r="A51" s="7"/>
    </row>
    <row r="52" spans="1:11">
      <c r="A52" s="2399" t="s">
        <v>283</v>
      </c>
      <c r="B52" s="2399"/>
      <c r="C52" s="2399"/>
      <c r="D52" s="2399"/>
      <c r="E52" s="2399"/>
      <c r="F52" s="2399"/>
      <c r="G52" s="2399"/>
      <c r="H52" s="2399"/>
      <c r="I52" s="2399"/>
      <c r="J52" s="2399"/>
      <c r="K52" s="2399"/>
    </row>
    <row r="53" spans="1:11" ht="13.8" thickBot="1">
      <c r="A53" s="7"/>
    </row>
    <row r="54" spans="1:11" ht="24" customHeight="1">
      <c r="A54" s="2541" t="s">
        <v>33</v>
      </c>
      <c r="B54" s="2542"/>
      <c r="C54" s="2543"/>
      <c r="D54" s="2578"/>
      <c r="E54" s="2579"/>
      <c r="F54" s="2579"/>
      <c r="G54" s="2579"/>
      <c r="H54" s="2579"/>
      <c r="I54" s="2579"/>
      <c r="J54" s="2579"/>
      <c r="K54" s="2580"/>
    </row>
    <row r="55" spans="1:11" ht="24" customHeight="1">
      <c r="A55" s="2539" t="s">
        <v>34</v>
      </c>
      <c r="B55" s="2433"/>
      <c r="C55" s="2540"/>
      <c r="D55" s="2575"/>
      <c r="E55" s="2576"/>
      <c r="F55" s="2576"/>
      <c r="G55" s="2576"/>
      <c r="H55" s="2576"/>
      <c r="I55" s="2576"/>
      <c r="J55" s="2576"/>
      <c r="K55" s="2577"/>
    </row>
    <row r="56" spans="1:11" ht="24" customHeight="1">
      <c r="A56" s="2539" t="s">
        <v>82</v>
      </c>
      <c r="B56" s="2433"/>
      <c r="C56" s="2540"/>
      <c r="D56" s="2575"/>
      <c r="E56" s="2576"/>
      <c r="F56" s="2576"/>
      <c r="G56" s="2576"/>
      <c r="H56" s="2576"/>
      <c r="I56" s="2576"/>
      <c r="J56" s="2576"/>
      <c r="K56" s="2577"/>
    </row>
    <row r="57" spans="1:11" ht="24" customHeight="1">
      <c r="A57" s="2539" t="s">
        <v>83</v>
      </c>
      <c r="B57" s="2433"/>
      <c r="C57" s="2540"/>
      <c r="D57" s="2575"/>
      <c r="E57" s="2576"/>
      <c r="F57" s="2576"/>
      <c r="G57" s="2576"/>
      <c r="H57" s="2576"/>
      <c r="I57" s="2576"/>
      <c r="J57" s="2576"/>
      <c r="K57" s="2577"/>
    </row>
    <row r="58" spans="1:11" ht="24" customHeight="1">
      <c r="A58" s="2539" t="s">
        <v>84</v>
      </c>
      <c r="B58" s="2433"/>
      <c r="C58" s="2540"/>
      <c r="D58" s="2575"/>
      <c r="E58" s="2576"/>
      <c r="F58" s="2576"/>
      <c r="G58" s="2576"/>
      <c r="H58" s="2576"/>
      <c r="I58" s="2576"/>
      <c r="J58" s="2576"/>
      <c r="K58" s="2577"/>
    </row>
    <row r="59" spans="1:11" ht="24" customHeight="1">
      <c r="A59" s="2539" t="s">
        <v>85</v>
      </c>
      <c r="B59" s="2433"/>
      <c r="C59" s="2540"/>
      <c r="D59" s="2575"/>
      <c r="E59" s="2576"/>
      <c r="F59" s="2576"/>
      <c r="G59" s="2576"/>
      <c r="H59" s="2576"/>
      <c r="I59" s="2576"/>
      <c r="J59" s="2576"/>
      <c r="K59" s="2577"/>
    </row>
    <row r="60" spans="1:11" ht="24" customHeight="1">
      <c r="A60" s="2539" t="s">
        <v>86</v>
      </c>
      <c r="B60" s="2433"/>
      <c r="C60" s="2540"/>
      <c r="D60" s="2575"/>
      <c r="E60" s="2576"/>
      <c r="F60" s="2576"/>
      <c r="G60" s="2576"/>
      <c r="H60" s="2576"/>
      <c r="I60" s="2576"/>
      <c r="J60" s="2576"/>
      <c r="K60" s="2577"/>
    </row>
    <row r="61" spans="1:11" ht="24" customHeight="1">
      <c r="A61" s="2539" t="s">
        <v>87</v>
      </c>
      <c r="B61" s="2433"/>
      <c r="C61" s="2540"/>
      <c r="D61" s="2590" t="s">
        <v>513</v>
      </c>
      <c r="E61" s="2591"/>
      <c r="F61" s="2591"/>
      <c r="G61" s="2591"/>
      <c r="H61" s="2591"/>
      <c r="I61" s="2591"/>
      <c r="J61" s="2591"/>
      <c r="K61" s="2592"/>
    </row>
    <row r="62" spans="1:11" ht="24" customHeight="1">
      <c r="A62" s="2539" t="s">
        <v>89</v>
      </c>
      <c r="B62" s="2433"/>
      <c r="C62" s="2540"/>
      <c r="D62" s="2575"/>
      <c r="E62" s="2576"/>
      <c r="F62" s="2576"/>
      <c r="G62" s="2576"/>
      <c r="H62" s="2576"/>
      <c r="I62" s="2576"/>
      <c r="J62" s="2576"/>
      <c r="K62" s="2577"/>
    </row>
    <row r="63" spans="1:11" ht="24" customHeight="1">
      <c r="A63" s="2539" t="s">
        <v>11</v>
      </c>
      <c r="B63" s="2433"/>
      <c r="C63" s="2540"/>
      <c r="D63" s="2575"/>
      <c r="E63" s="2576"/>
      <c r="F63" s="2576"/>
      <c r="G63" s="2576"/>
      <c r="H63" s="2576"/>
      <c r="I63" s="2576"/>
      <c r="J63" s="2576"/>
      <c r="K63" s="2577"/>
    </row>
    <row r="64" spans="1:11" ht="24" customHeight="1">
      <c r="A64" s="2539" t="s">
        <v>90</v>
      </c>
      <c r="B64" s="2433"/>
      <c r="C64" s="2540"/>
      <c r="D64" s="2575"/>
      <c r="E64" s="2576"/>
      <c r="F64" s="2576"/>
      <c r="G64" s="2576"/>
      <c r="H64" s="2576"/>
      <c r="I64" s="2576"/>
      <c r="J64" s="2576"/>
      <c r="K64" s="2577"/>
    </row>
    <row r="65" spans="1:11" ht="24" customHeight="1" thickBot="1">
      <c r="A65" s="2567" t="s">
        <v>80</v>
      </c>
      <c r="B65" s="2584"/>
      <c r="C65" s="2568"/>
      <c r="D65" s="2581" t="s">
        <v>81</v>
      </c>
      <c r="E65" s="2582"/>
      <c r="F65" s="2582"/>
      <c r="G65" s="2582"/>
      <c r="H65" s="2582"/>
      <c r="I65" s="2582"/>
      <c r="J65" s="2582"/>
      <c r="K65" s="2583"/>
    </row>
    <row r="66" spans="1:11">
      <c r="A66" s="7"/>
    </row>
    <row r="67" spans="1:11">
      <c r="A67" s="7"/>
    </row>
    <row r="68" spans="1:11" ht="15.6">
      <c r="A68" s="81" t="s">
        <v>3645</v>
      </c>
      <c r="B68" s="2547" t="str">
        <f>+'Master Data'!D13</f>
        <v>021077</v>
      </c>
      <c r="C68" s="2547"/>
    </row>
    <row r="69" spans="1:11">
      <c r="A69" s="120"/>
    </row>
    <row r="70" spans="1:11" ht="21">
      <c r="A70" s="2116" t="s">
        <v>42</v>
      </c>
      <c r="B70" s="2116"/>
      <c r="C70" s="2116"/>
      <c r="D70" s="2116"/>
      <c r="E70" s="2116"/>
      <c r="F70" s="2116"/>
      <c r="G70" s="2116"/>
      <c r="H70" s="2116"/>
      <c r="I70" s="2116"/>
      <c r="J70" s="2116"/>
      <c r="K70" s="2116"/>
    </row>
    <row r="71" spans="1:11">
      <c r="A71" s="7"/>
    </row>
    <row r="72" spans="1:11">
      <c r="A72" s="2399" t="s">
        <v>282</v>
      </c>
      <c r="B72" s="2399"/>
      <c r="C72" s="2399"/>
      <c r="D72" s="2399"/>
      <c r="E72" s="2399"/>
      <c r="F72" s="2399"/>
      <c r="G72" s="2399"/>
      <c r="H72" s="2399"/>
      <c r="I72" s="2399"/>
      <c r="J72" s="2399"/>
      <c r="K72" s="2399"/>
    </row>
    <row r="73" spans="1:11" ht="13.8" thickBot="1">
      <c r="A73" s="7"/>
    </row>
    <row r="74" spans="1:11" ht="24" customHeight="1">
      <c r="A74" s="2541" t="s">
        <v>33</v>
      </c>
      <c r="B74" s="2542"/>
      <c r="C74" s="2543"/>
      <c r="D74" s="2578"/>
      <c r="E74" s="2579"/>
      <c r="F74" s="2579"/>
      <c r="G74" s="2579"/>
      <c r="H74" s="2579"/>
      <c r="I74" s="2579"/>
      <c r="J74" s="2579"/>
      <c r="K74" s="2580"/>
    </row>
    <row r="75" spans="1:11" ht="24" customHeight="1">
      <c r="A75" s="2539" t="s">
        <v>34</v>
      </c>
      <c r="B75" s="2433"/>
      <c r="C75" s="2540"/>
      <c r="D75" s="2575"/>
      <c r="E75" s="2576"/>
      <c r="F75" s="2576"/>
      <c r="G75" s="2576"/>
      <c r="H75" s="2576"/>
      <c r="I75" s="2576"/>
      <c r="J75" s="2576"/>
      <c r="K75" s="2577"/>
    </row>
    <row r="76" spans="1:11" ht="24" customHeight="1">
      <c r="A76" s="2539" t="s">
        <v>91</v>
      </c>
      <c r="B76" s="2433"/>
      <c r="C76" s="2540"/>
      <c r="D76" s="2575"/>
      <c r="E76" s="2576"/>
      <c r="F76" s="2576"/>
      <c r="G76" s="2576"/>
      <c r="H76" s="2576"/>
      <c r="I76" s="2576"/>
      <c r="J76" s="2576"/>
      <c r="K76" s="2577"/>
    </row>
    <row r="77" spans="1:11" ht="24" customHeight="1">
      <c r="A77" s="2539" t="s">
        <v>92</v>
      </c>
      <c r="B77" s="2433"/>
      <c r="C77" s="2540"/>
      <c r="D77" s="2575"/>
      <c r="E77" s="2576"/>
      <c r="F77" s="2576"/>
      <c r="G77" s="2576"/>
      <c r="H77" s="2576"/>
      <c r="I77" s="2576"/>
      <c r="J77" s="2576"/>
      <c r="K77" s="2577"/>
    </row>
    <row r="78" spans="1:11" ht="24" customHeight="1">
      <c r="A78" s="2539" t="s">
        <v>93</v>
      </c>
      <c r="B78" s="2433"/>
      <c r="C78" s="2540"/>
      <c r="D78" s="2575"/>
      <c r="E78" s="2576"/>
      <c r="F78" s="2576"/>
      <c r="G78" s="2576"/>
      <c r="H78" s="2576"/>
      <c r="I78" s="2576"/>
      <c r="J78" s="2576"/>
      <c r="K78" s="2577"/>
    </row>
    <row r="79" spans="1:11" ht="24" customHeight="1">
      <c r="A79" s="2539" t="s">
        <v>94</v>
      </c>
      <c r="B79" s="2433"/>
      <c r="C79" s="2540"/>
      <c r="D79" s="2575"/>
      <c r="E79" s="2576"/>
      <c r="F79" s="2576"/>
      <c r="G79" s="2576"/>
      <c r="H79" s="2576"/>
      <c r="I79" s="2576"/>
      <c r="J79" s="2576"/>
      <c r="K79" s="2577"/>
    </row>
    <row r="80" spans="1:11" ht="24" customHeight="1">
      <c r="A80" s="2539" t="s">
        <v>95</v>
      </c>
      <c r="B80" s="2433"/>
      <c r="C80" s="2540"/>
      <c r="D80" s="2575"/>
      <c r="E80" s="2576"/>
      <c r="F80" s="2576"/>
      <c r="G80" s="2576"/>
      <c r="H80" s="2576"/>
      <c r="I80" s="2576"/>
      <c r="J80" s="2576"/>
      <c r="K80" s="2577"/>
    </row>
    <row r="81" spans="1:11" ht="24" customHeight="1">
      <c r="A81" s="2539" t="s">
        <v>96</v>
      </c>
      <c r="B81" s="2433"/>
      <c r="C81" s="2540"/>
      <c r="D81" s="2575"/>
      <c r="E81" s="2576"/>
      <c r="F81" s="2576"/>
      <c r="G81" s="2576"/>
      <c r="H81" s="2576"/>
      <c r="I81" s="2576"/>
      <c r="J81" s="2576"/>
      <c r="K81" s="2577"/>
    </row>
    <row r="82" spans="1:11" ht="24" customHeight="1">
      <c r="A82" s="2539" t="s">
        <v>11</v>
      </c>
      <c r="B82" s="2433"/>
      <c r="C82" s="2540"/>
      <c r="D82" s="2575"/>
      <c r="E82" s="2576"/>
      <c r="F82" s="2576"/>
      <c r="G82" s="2576"/>
      <c r="H82" s="2576"/>
      <c r="I82" s="2576"/>
      <c r="J82" s="2576"/>
      <c r="K82" s="2577"/>
    </row>
    <row r="83" spans="1:11" ht="24" customHeight="1">
      <c r="A83" s="2539" t="s">
        <v>373</v>
      </c>
      <c r="B83" s="2433"/>
      <c r="C83" s="2540"/>
      <c r="D83" s="2575"/>
      <c r="E83" s="2576"/>
      <c r="F83" s="2576"/>
      <c r="G83" s="2576"/>
      <c r="H83" s="2576"/>
      <c r="I83" s="2576"/>
      <c r="J83" s="2576"/>
      <c r="K83" s="2577"/>
    </row>
    <row r="84" spans="1:11" ht="24" customHeight="1" thickBot="1">
      <c r="A84" s="2567" t="s">
        <v>80</v>
      </c>
      <c r="B84" s="2584"/>
      <c r="C84" s="2568"/>
      <c r="D84" s="2581" t="s">
        <v>81</v>
      </c>
      <c r="E84" s="2582"/>
      <c r="F84" s="2582"/>
      <c r="G84" s="2582"/>
      <c r="H84" s="2582"/>
      <c r="I84" s="2582"/>
      <c r="J84" s="2582"/>
      <c r="K84" s="2583"/>
    </row>
    <row r="85" spans="1:11">
      <c r="A85" s="7"/>
    </row>
    <row r="86" spans="1:11">
      <c r="A86" s="7"/>
    </row>
    <row r="87" spans="1:11">
      <c r="A87" s="15" t="s">
        <v>97</v>
      </c>
    </row>
    <row r="88" spans="1:11" ht="13.8" thickBot="1">
      <c r="A88" s="7"/>
    </row>
    <row r="89" spans="1:11" ht="24" customHeight="1">
      <c r="A89" s="2541" t="s">
        <v>33</v>
      </c>
      <c r="B89" s="2542"/>
      <c r="C89" s="2543"/>
      <c r="D89" s="2596"/>
      <c r="E89" s="2597"/>
      <c r="F89" s="2597"/>
      <c r="G89" s="2597"/>
      <c r="H89" s="2597"/>
      <c r="I89" s="2597"/>
      <c r="J89" s="2597"/>
      <c r="K89" s="2598"/>
    </row>
    <row r="90" spans="1:11" ht="24" customHeight="1">
      <c r="A90" s="2539" t="s">
        <v>98</v>
      </c>
      <c r="B90" s="2433"/>
      <c r="C90" s="2540"/>
      <c r="D90" s="2593"/>
      <c r="E90" s="2594"/>
      <c r="F90" s="2594"/>
      <c r="G90" s="2594"/>
      <c r="H90" s="2594"/>
      <c r="I90" s="2594"/>
      <c r="J90" s="2594"/>
      <c r="K90" s="2595"/>
    </row>
    <row r="91" spans="1:11" ht="24" customHeight="1">
      <c r="A91" s="2539" t="s">
        <v>99</v>
      </c>
      <c r="B91" s="2433"/>
      <c r="C91" s="2540"/>
      <c r="D91" s="2593"/>
      <c r="E91" s="2594"/>
      <c r="F91" s="2594"/>
      <c r="G91" s="2594"/>
      <c r="H91" s="2594"/>
      <c r="I91" s="2594"/>
      <c r="J91" s="2594"/>
      <c r="K91" s="2595"/>
    </row>
    <row r="92" spans="1:11" ht="24" customHeight="1">
      <c r="A92" s="2539" t="s">
        <v>47</v>
      </c>
      <c r="B92" s="2433"/>
      <c r="C92" s="2540"/>
      <c r="D92" s="2593"/>
      <c r="E92" s="2594"/>
      <c r="F92" s="2594"/>
      <c r="G92" s="2594"/>
      <c r="H92" s="2594"/>
      <c r="I92" s="2594"/>
      <c r="J92" s="2594"/>
      <c r="K92" s="2595"/>
    </row>
    <row r="93" spans="1:11" ht="24" customHeight="1">
      <c r="A93" s="2539" t="s">
        <v>100</v>
      </c>
      <c r="B93" s="2433"/>
      <c r="C93" s="2540"/>
      <c r="D93" s="2593"/>
      <c r="E93" s="2594"/>
      <c r="F93" s="2594"/>
      <c r="G93" s="2594"/>
      <c r="H93" s="2594"/>
      <c r="I93" s="2594"/>
      <c r="J93" s="2594"/>
      <c r="K93" s="2595"/>
    </row>
    <row r="94" spans="1:11" ht="24" customHeight="1">
      <c r="A94" s="2539" t="s">
        <v>101</v>
      </c>
      <c r="B94" s="2433"/>
      <c r="C94" s="2540"/>
      <c r="D94" s="2593"/>
      <c r="E94" s="2594"/>
      <c r="F94" s="2594"/>
      <c r="G94" s="2594"/>
      <c r="H94" s="2594"/>
      <c r="I94" s="2594"/>
      <c r="J94" s="2594"/>
      <c r="K94" s="2595"/>
    </row>
    <row r="95" spans="1:11" ht="24" customHeight="1">
      <c r="A95" s="2539" t="s">
        <v>11</v>
      </c>
      <c r="B95" s="2433"/>
      <c r="C95" s="2540"/>
      <c r="D95" s="2593"/>
      <c r="E95" s="2594"/>
      <c r="F95" s="2594"/>
      <c r="G95" s="2594"/>
      <c r="H95" s="2594"/>
      <c r="I95" s="2594"/>
      <c r="J95" s="2594"/>
      <c r="K95" s="2595"/>
    </row>
    <row r="96" spans="1:11" ht="24" customHeight="1">
      <c r="A96" s="2539" t="s">
        <v>373</v>
      </c>
      <c r="B96" s="2433"/>
      <c r="C96" s="2540"/>
      <c r="D96" s="2593"/>
      <c r="E96" s="2594"/>
      <c r="F96" s="2594"/>
      <c r="G96" s="2594"/>
      <c r="H96" s="2594"/>
      <c r="I96" s="2594"/>
      <c r="J96" s="2594"/>
      <c r="K96" s="2595"/>
    </row>
    <row r="97" spans="1:11" ht="24" customHeight="1" thickBot="1">
      <c r="A97" s="2567" t="s">
        <v>80</v>
      </c>
      <c r="B97" s="2584"/>
      <c r="C97" s="2568"/>
      <c r="D97" s="2599" t="s">
        <v>81</v>
      </c>
      <c r="E97" s="2600"/>
      <c r="F97" s="2600"/>
      <c r="G97" s="2600"/>
      <c r="H97" s="2600"/>
      <c r="I97" s="2600"/>
      <c r="J97" s="2600"/>
      <c r="K97" s="2601"/>
    </row>
    <row r="98" spans="1:11" ht="24" customHeight="1">
      <c r="A98" s="80"/>
      <c r="B98" s="80"/>
      <c r="C98" s="80"/>
      <c r="D98" s="72"/>
      <c r="E98" s="72"/>
      <c r="F98" s="72"/>
      <c r="G98" s="72"/>
      <c r="H98" s="72"/>
      <c r="I98" s="72"/>
      <c r="J98" s="72"/>
      <c r="K98" s="72"/>
    </row>
    <row r="99" spans="1:11" ht="15.6">
      <c r="A99" s="81" t="s">
        <v>3645</v>
      </c>
      <c r="B99" s="2547" t="str">
        <f>+'Master Data'!D13</f>
        <v>021077</v>
      </c>
      <c r="C99" s="2547"/>
    </row>
    <row r="100" spans="1:11">
      <c r="A100" s="120"/>
    </row>
    <row r="101" spans="1:11" ht="21">
      <c r="A101" s="2116" t="s">
        <v>42</v>
      </c>
      <c r="B101" s="2116"/>
      <c r="C101" s="2116"/>
      <c r="D101" s="2116"/>
      <c r="E101" s="2116"/>
      <c r="F101" s="2116"/>
      <c r="G101" s="2116"/>
      <c r="H101" s="2116"/>
      <c r="I101" s="2116"/>
      <c r="J101" s="2116"/>
      <c r="K101" s="2116"/>
    </row>
    <row r="102" spans="1:11">
      <c r="A102" s="7"/>
    </row>
    <row r="103" spans="1:11">
      <c r="A103" s="2399" t="s">
        <v>281</v>
      </c>
      <c r="B103" s="2399"/>
      <c r="C103" s="2399"/>
      <c r="D103" s="2399"/>
      <c r="E103" s="2399"/>
      <c r="F103" s="2399"/>
      <c r="G103" s="2399"/>
      <c r="H103" s="2399"/>
      <c r="I103" s="2399"/>
      <c r="J103" s="2399"/>
      <c r="K103" s="2399"/>
    </row>
    <row r="104" spans="1:11">
      <c r="A104" s="7"/>
    </row>
    <row r="105" spans="1:11" ht="13.8" thickBot="1">
      <c r="A105" s="7"/>
    </row>
    <row r="106" spans="1:11" ht="24" customHeight="1">
      <c r="A106" s="2541" t="s">
        <v>33</v>
      </c>
      <c r="B106" s="2542"/>
      <c r="C106" s="2543"/>
      <c r="D106" s="2596"/>
      <c r="E106" s="2597"/>
      <c r="F106" s="2597"/>
      <c r="G106" s="2597"/>
      <c r="H106" s="2597"/>
      <c r="I106" s="2597"/>
      <c r="J106" s="2597"/>
      <c r="K106" s="2598"/>
    </row>
    <row r="107" spans="1:11" ht="24" customHeight="1">
      <c r="A107" s="2539" t="s">
        <v>102</v>
      </c>
      <c r="B107" s="2433"/>
      <c r="C107" s="2540"/>
      <c r="D107" s="2593"/>
      <c r="E107" s="2594"/>
      <c r="F107" s="2594"/>
      <c r="G107" s="2594"/>
      <c r="H107" s="2594"/>
      <c r="I107" s="2594"/>
      <c r="J107" s="2594"/>
      <c r="K107" s="2595"/>
    </row>
    <row r="108" spans="1:11" ht="24" customHeight="1">
      <c r="A108" s="2539" t="s">
        <v>103</v>
      </c>
      <c r="B108" s="2433"/>
      <c r="C108" s="2540"/>
      <c r="D108" s="2593"/>
      <c r="E108" s="2594"/>
      <c r="F108" s="2594"/>
      <c r="G108" s="2594"/>
      <c r="H108" s="2594"/>
      <c r="I108" s="2594"/>
      <c r="J108" s="2594"/>
      <c r="K108" s="2595"/>
    </row>
    <row r="109" spans="1:11" ht="24" customHeight="1">
      <c r="A109" s="2539" t="s">
        <v>104</v>
      </c>
      <c r="B109" s="2433"/>
      <c r="C109" s="2540"/>
      <c r="D109" s="2593"/>
      <c r="E109" s="2594"/>
      <c r="F109" s="2594"/>
      <c r="G109" s="2594"/>
      <c r="H109" s="2594"/>
      <c r="I109" s="2594"/>
      <c r="J109" s="2594"/>
      <c r="K109" s="2595"/>
    </row>
    <row r="110" spans="1:11" ht="24" customHeight="1">
      <c r="A110" s="2539" t="s">
        <v>105</v>
      </c>
      <c r="B110" s="2433"/>
      <c r="C110" s="2540"/>
      <c r="D110" s="2593"/>
      <c r="E110" s="2594"/>
      <c r="F110" s="2594"/>
      <c r="G110" s="2594"/>
      <c r="H110" s="2594"/>
      <c r="I110" s="2594"/>
      <c r="J110" s="2594"/>
      <c r="K110" s="2595"/>
    </row>
    <row r="111" spans="1:11" ht="24" customHeight="1">
      <c r="A111" s="2539" t="s">
        <v>106</v>
      </c>
      <c r="B111" s="2433"/>
      <c r="C111" s="2540"/>
      <c r="D111" s="2593"/>
      <c r="E111" s="2594"/>
      <c r="F111" s="2594"/>
      <c r="G111" s="2594"/>
      <c r="H111" s="2594"/>
      <c r="I111" s="2594"/>
      <c r="J111" s="2594"/>
      <c r="K111" s="2595"/>
    </row>
    <row r="112" spans="1:11" ht="24" customHeight="1">
      <c r="A112" s="2539" t="s">
        <v>107</v>
      </c>
      <c r="B112" s="2433"/>
      <c r="C112" s="2540"/>
      <c r="D112" s="2593"/>
      <c r="E112" s="2594"/>
      <c r="F112" s="2594"/>
      <c r="G112" s="2594"/>
      <c r="H112" s="2594"/>
      <c r="I112" s="2594"/>
      <c r="J112" s="2594"/>
      <c r="K112" s="2595"/>
    </row>
    <row r="113" spans="1:11" ht="24" customHeight="1">
      <c r="A113" s="2539" t="s">
        <v>108</v>
      </c>
      <c r="B113" s="2433"/>
      <c r="C113" s="2540"/>
      <c r="D113" s="2593"/>
      <c r="E113" s="2594"/>
      <c r="F113" s="2594"/>
      <c r="G113" s="2594"/>
      <c r="H113" s="2594"/>
      <c r="I113" s="2594"/>
      <c r="J113" s="2594"/>
      <c r="K113" s="2595"/>
    </row>
    <row r="114" spans="1:11" ht="24" customHeight="1">
      <c r="A114" s="2539" t="s">
        <v>109</v>
      </c>
      <c r="B114" s="2433"/>
      <c r="C114" s="2540"/>
      <c r="D114" s="2593"/>
      <c r="E114" s="2594"/>
      <c r="F114" s="2594"/>
      <c r="G114" s="2594"/>
      <c r="H114" s="2594"/>
      <c r="I114" s="2594"/>
      <c r="J114" s="2594"/>
      <c r="K114" s="2595"/>
    </row>
    <row r="115" spans="1:11" ht="24" customHeight="1">
      <c r="A115" s="2539" t="s">
        <v>110</v>
      </c>
      <c r="B115" s="2433"/>
      <c r="C115" s="2540"/>
      <c r="D115" s="2593"/>
      <c r="E115" s="2594"/>
      <c r="F115" s="2594"/>
      <c r="G115" s="2594"/>
      <c r="H115" s="2594"/>
      <c r="I115" s="2594"/>
      <c r="J115" s="2594"/>
      <c r="K115" s="2595"/>
    </row>
    <row r="116" spans="1:11" ht="24" customHeight="1">
      <c r="A116" s="2539" t="s">
        <v>111</v>
      </c>
      <c r="B116" s="2433"/>
      <c r="C116" s="2540"/>
      <c r="D116" s="2593"/>
      <c r="E116" s="2594"/>
      <c r="F116" s="2594"/>
      <c r="G116" s="2594"/>
      <c r="H116" s="2594"/>
      <c r="I116" s="2594"/>
      <c r="J116" s="2594"/>
      <c r="K116" s="2595"/>
    </row>
    <row r="117" spans="1:11" ht="24" customHeight="1">
      <c r="A117" s="2539" t="s">
        <v>112</v>
      </c>
      <c r="B117" s="2433"/>
      <c r="C117" s="2540"/>
      <c r="D117" s="2593"/>
      <c r="E117" s="2594"/>
      <c r="F117" s="2594"/>
      <c r="G117" s="2594"/>
      <c r="H117" s="2594"/>
      <c r="I117" s="2594"/>
      <c r="J117" s="2594"/>
      <c r="K117" s="2595"/>
    </row>
    <row r="118" spans="1:11" ht="24" customHeight="1">
      <c r="A118" s="2539" t="s">
        <v>113</v>
      </c>
      <c r="B118" s="2433"/>
      <c r="C118" s="2540"/>
      <c r="D118" s="2593"/>
      <c r="E118" s="2594"/>
      <c r="F118" s="2594"/>
      <c r="G118" s="2594"/>
      <c r="H118" s="2594"/>
      <c r="I118" s="2594"/>
      <c r="J118" s="2594"/>
      <c r="K118" s="2595"/>
    </row>
    <row r="119" spans="1:11" ht="24" customHeight="1">
      <c r="A119" s="2539" t="s">
        <v>114</v>
      </c>
      <c r="B119" s="2433"/>
      <c r="C119" s="2540"/>
      <c r="D119" s="2593"/>
      <c r="E119" s="2594"/>
      <c r="F119" s="2594"/>
      <c r="G119" s="2594"/>
      <c r="H119" s="2594"/>
      <c r="I119" s="2594"/>
      <c r="J119" s="2594"/>
      <c r="K119" s="2595"/>
    </row>
    <row r="120" spans="1:11" ht="24" customHeight="1">
      <c r="A120" s="2539" t="s">
        <v>115</v>
      </c>
      <c r="B120" s="2433"/>
      <c r="C120" s="2540"/>
      <c r="D120" s="2593"/>
      <c r="E120" s="2594"/>
      <c r="F120" s="2594"/>
      <c r="G120" s="2594"/>
      <c r="H120" s="2594"/>
      <c r="I120" s="2594"/>
      <c r="J120" s="2594"/>
      <c r="K120" s="2595"/>
    </row>
    <row r="121" spans="1:11" ht="24" customHeight="1">
      <c r="A121" s="2539" t="s">
        <v>116</v>
      </c>
      <c r="B121" s="2433"/>
      <c r="C121" s="2540"/>
      <c r="D121" s="2593"/>
      <c r="E121" s="2594"/>
      <c r="F121" s="2594"/>
      <c r="G121" s="2594"/>
      <c r="H121" s="2594"/>
      <c r="I121" s="2594"/>
      <c r="J121" s="2594"/>
      <c r="K121" s="2595"/>
    </row>
    <row r="122" spans="1:11" ht="24" customHeight="1">
      <c r="A122" s="2539" t="s">
        <v>56</v>
      </c>
      <c r="B122" s="2433"/>
      <c r="C122" s="2540"/>
      <c r="D122" s="2593"/>
      <c r="E122" s="2594"/>
      <c r="F122" s="2594"/>
      <c r="G122" s="2594"/>
      <c r="H122" s="2594"/>
      <c r="I122" s="2594"/>
      <c r="J122" s="2594"/>
      <c r="K122" s="2595"/>
    </row>
    <row r="123" spans="1:11" ht="24" customHeight="1">
      <c r="A123" s="2539" t="s">
        <v>117</v>
      </c>
      <c r="B123" s="2433"/>
      <c r="C123" s="2540"/>
      <c r="D123" s="2593"/>
      <c r="E123" s="2594"/>
      <c r="F123" s="2594"/>
      <c r="G123" s="2594"/>
      <c r="H123" s="2594"/>
      <c r="I123" s="2594"/>
      <c r="J123" s="2594"/>
      <c r="K123" s="2595"/>
    </row>
    <row r="124" spans="1:11" ht="24" customHeight="1">
      <c r="A124" s="2539" t="s">
        <v>118</v>
      </c>
      <c r="B124" s="2433"/>
      <c r="C124" s="2540"/>
      <c r="D124" s="2593"/>
      <c r="E124" s="2594"/>
      <c r="F124" s="2594"/>
      <c r="G124" s="2594"/>
      <c r="H124" s="2594"/>
      <c r="I124" s="2594"/>
      <c r="J124" s="2594"/>
      <c r="K124" s="2595"/>
    </row>
    <row r="125" spans="1:11" ht="24" customHeight="1">
      <c r="A125" s="2539" t="s">
        <v>86</v>
      </c>
      <c r="B125" s="2433"/>
      <c r="C125" s="2540"/>
      <c r="D125" s="2593"/>
      <c r="E125" s="2594"/>
      <c r="F125" s="2594"/>
      <c r="G125" s="2594"/>
      <c r="H125" s="2594"/>
      <c r="I125" s="2594"/>
      <c r="J125" s="2594"/>
      <c r="K125" s="2595"/>
    </row>
    <row r="126" spans="1:11" ht="24" customHeight="1">
      <c r="A126" s="2539" t="s">
        <v>11</v>
      </c>
      <c r="B126" s="2433"/>
      <c r="C126" s="2540"/>
      <c r="D126" s="2593"/>
      <c r="E126" s="2594"/>
      <c r="F126" s="2594"/>
      <c r="G126" s="2594"/>
      <c r="H126" s="2594"/>
      <c r="I126" s="2594"/>
      <c r="J126" s="2594"/>
      <c r="K126" s="2595"/>
    </row>
    <row r="127" spans="1:11" ht="24" customHeight="1">
      <c r="A127" s="2539" t="s">
        <v>79</v>
      </c>
      <c r="B127" s="2433"/>
      <c r="C127" s="2540"/>
      <c r="D127" s="2593"/>
      <c r="E127" s="2594"/>
      <c r="F127" s="2594"/>
      <c r="G127" s="2594"/>
      <c r="H127" s="2594"/>
      <c r="I127" s="2594"/>
      <c r="J127" s="2594"/>
      <c r="K127" s="2595"/>
    </row>
    <row r="128" spans="1:11" ht="24" customHeight="1" thickBot="1">
      <c r="A128" s="2567" t="s">
        <v>80</v>
      </c>
      <c r="B128" s="2584"/>
      <c r="C128" s="2568"/>
      <c r="D128" s="2599" t="s">
        <v>81</v>
      </c>
      <c r="E128" s="2600"/>
      <c r="F128" s="2600"/>
      <c r="G128" s="2600"/>
      <c r="H128" s="2600"/>
      <c r="I128" s="2600"/>
      <c r="J128" s="2600"/>
      <c r="K128" s="2601"/>
    </row>
    <row r="129" spans="1:11">
      <c r="A129" s="120"/>
    </row>
    <row r="130" spans="1:11">
      <c r="A130" s="120"/>
    </row>
    <row r="131" spans="1:11" ht="15.6">
      <c r="A131" s="81" t="s">
        <v>3645</v>
      </c>
      <c r="B131" s="2547" t="str">
        <f>+'Master Data'!D13</f>
        <v>021077</v>
      </c>
      <c r="C131" s="2547"/>
    </row>
    <row r="132" spans="1:11">
      <c r="A132" s="120"/>
    </row>
    <row r="133" spans="1:11" ht="21">
      <c r="A133" s="2116" t="s">
        <v>42</v>
      </c>
      <c r="B133" s="2116"/>
      <c r="C133" s="2116"/>
      <c r="D133" s="2116"/>
      <c r="E133" s="2116"/>
      <c r="F133" s="2116"/>
      <c r="G133" s="2116"/>
      <c r="H133" s="2116"/>
      <c r="I133" s="2116"/>
      <c r="J133" s="2116"/>
      <c r="K133" s="2116"/>
    </row>
    <row r="134" spans="1:11">
      <c r="A134" s="15"/>
    </row>
    <row r="135" spans="1:11">
      <c r="A135" s="2399" t="s">
        <v>119</v>
      </c>
      <c r="B135" s="2399"/>
      <c r="C135" s="2399"/>
      <c r="D135" s="2399"/>
      <c r="E135" s="2399"/>
      <c r="F135" s="2399"/>
      <c r="G135" s="2399"/>
      <c r="H135" s="2399"/>
      <c r="I135" s="2399"/>
      <c r="J135" s="2399"/>
      <c r="K135" s="2399"/>
    </row>
    <row r="136" spans="1:11" ht="13.8" thickBot="1">
      <c r="A136" s="6"/>
    </row>
    <row r="137" spans="1:11" ht="23.25" customHeight="1">
      <c r="A137" s="203" t="s">
        <v>120</v>
      </c>
      <c r="B137" s="2608"/>
      <c r="C137" s="2609"/>
      <c r="D137" s="2609"/>
      <c r="E137" s="2609"/>
      <c r="F137" s="2609"/>
      <c r="G137" s="2609"/>
      <c r="H137" s="2609"/>
      <c r="I137" s="2609"/>
      <c r="J137" s="2609"/>
      <c r="K137" s="2610"/>
    </row>
    <row r="138" spans="1:11" ht="23.25" customHeight="1">
      <c r="A138" s="205" t="s">
        <v>44</v>
      </c>
      <c r="B138" s="2602"/>
      <c r="C138" s="2603"/>
      <c r="D138" s="2603"/>
      <c r="E138" s="2603"/>
      <c r="F138" s="2603"/>
      <c r="G138" s="2603"/>
      <c r="H138" s="2603"/>
      <c r="I138" s="2603"/>
      <c r="J138" s="2603"/>
      <c r="K138" s="2604"/>
    </row>
    <row r="139" spans="1:11" ht="23.25" customHeight="1" thickBot="1">
      <c r="A139" s="204"/>
      <c r="B139" s="2605"/>
      <c r="C139" s="2606"/>
      <c r="D139" s="2606"/>
      <c r="E139" s="2606"/>
      <c r="F139" s="2606"/>
      <c r="G139" s="2606"/>
      <c r="H139" s="2606"/>
      <c r="I139" s="2606"/>
      <c r="J139" s="2606"/>
      <c r="K139" s="2607"/>
    </row>
    <row r="140" spans="1:11" ht="24" customHeight="1">
      <c r="A140" s="2624" t="s">
        <v>45</v>
      </c>
      <c r="B140" s="2614" t="s">
        <v>121</v>
      </c>
      <c r="C140" s="2615"/>
      <c r="D140" s="2608"/>
      <c r="E140" s="2609"/>
      <c r="F140" s="2609"/>
      <c r="G140" s="2609"/>
      <c r="H140" s="2609"/>
      <c r="I140" s="2609"/>
      <c r="J140" s="2609"/>
      <c r="K140" s="2610"/>
    </row>
    <row r="141" spans="1:11" ht="24" customHeight="1" thickBot="1">
      <c r="A141" s="2625"/>
      <c r="B141" s="2616" t="s">
        <v>122</v>
      </c>
      <c r="C141" s="2617"/>
      <c r="D141" s="2605"/>
      <c r="E141" s="2606"/>
      <c r="F141" s="2606"/>
      <c r="G141" s="2606"/>
      <c r="H141" s="2606"/>
      <c r="I141" s="2606"/>
      <c r="J141" s="2606"/>
      <c r="K141" s="2607"/>
    </row>
    <row r="142" spans="1:11" ht="24" customHeight="1">
      <c r="A142" s="2624" t="s">
        <v>46</v>
      </c>
      <c r="B142" s="2614" t="s">
        <v>121</v>
      </c>
      <c r="C142" s="2615"/>
      <c r="D142" s="2608"/>
      <c r="E142" s="2609"/>
      <c r="F142" s="2609"/>
      <c r="G142" s="2609"/>
      <c r="H142" s="2609"/>
      <c r="I142" s="2609"/>
      <c r="J142" s="2609"/>
      <c r="K142" s="2610"/>
    </row>
    <row r="143" spans="1:11" ht="24" customHeight="1" thickBot="1">
      <c r="A143" s="2625"/>
      <c r="B143" s="2616" t="s">
        <v>122</v>
      </c>
      <c r="C143" s="2617"/>
      <c r="D143" s="2605"/>
      <c r="E143" s="2606"/>
      <c r="F143" s="2606"/>
      <c r="G143" s="2606"/>
      <c r="H143" s="2606"/>
      <c r="I143" s="2606"/>
      <c r="J143" s="2606"/>
      <c r="K143" s="2607"/>
    </row>
    <row r="144" spans="1:11">
      <c r="A144" s="2614" t="s">
        <v>47</v>
      </c>
      <c r="B144" s="2626"/>
      <c r="C144" s="2615"/>
      <c r="D144" s="2618" t="s">
        <v>88</v>
      </c>
      <c r="E144" s="2619"/>
      <c r="F144" s="2619"/>
      <c r="G144" s="2619"/>
      <c r="H144" s="2619"/>
      <c r="I144" s="2619"/>
      <c r="J144" s="2619"/>
      <c r="K144" s="2620"/>
    </row>
    <row r="145" spans="1:11">
      <c r="A145" s="1877"/>
      <c r="B145" s="1878"/>
      <c r="C145" s="2627"/>
      <c r="D145" s="2621"/>
      <c r="E145" s="2622"/>
      <c r="F145" s="2622"/>
      <c r="G145" s="2622"/>
      <c r="H145" s="2622"/>
      <c r="I145" s="2622"/>
      <c r="J145" s="2622"/>
      <c r="K145" s="2623"/>
    </row>
    <row r="146" spans="1:11" ht="24" customHeight="1">
      <c r="A146" s="2539" t="s">
        <v>123</v>
      </c>
      <c r="B146" s="2433"/>
      <c r="C146" s="2540"/>
      <c r="D146" s="2611" t="s">
        <v>124</v>
      </c>
      <c r="E146" s="2612"/>
      <c r="F146" s="2612"/>
      <c r="G146" s="2612"/>
      <c r="H146" s="2612"/>
      <c r="I146" s="2612"/>
      <c r="J146" s="2612"/>
      <c r="K146" s="2613"/>
    </row>
    <row r="147" spans="1:11" ht="24" customHeight="1">
      <c r="A147" s="2539" t="s">
        <v>125</v>
      </c>
      <c r="B147" s="2433"/>
      <c r="C147" s="2540"/>
      <c r="D147" s="2611" t="s">
        <v>124</v>
      </c>
      <c r="E147" s="2612"/>
      <c r="F147" s="2612"/>
      <c r="G147" s="2612"/>
      <c r="H147" s="2612"/>
      <c r="I147" s="2612"/>
      <c r="J147" s="2612"/>
      <c r="K147" s="2613"/>
    </row>
    <row r="148" spans="1:11" ht="24" customHeight="1">
      <c r="A148" s="2539" t="s">
        <v>126</v>
      </c>
      <c r="B148" s="2433"/>
      <c r="C148" s="2540"/>
      <c r="D148" s="2611" t="s">
        <v>127</v>
      </c>
      <c r="E148" s="2612"/>
      <c r="F148" s="2612"/>
      <c r="G148" s="2612"/>
      <c r="H148" s="2612"/>
      <c r="I148" s="2612"/>
      <c r="J148" s="2612"/>
      <c r="K148" s="2613"/>
    </row>
    <row r="149" spans="1:11" ht="24" customHeight="1">
      <c r="A149" s="2539" t="s">
        <v>128</v>
      </c>
      <c r="B149" s="2433"/>
      <c r="C149" s="2540"/>
      <c r="D149" s="2611" t="s">
        <v>127</v>
      </c>
      <c r="E149" s="2612"/>
      <c r="F149" s="2612"/>
      <c r="G149" s="2612"/>
      <c r="H149" s="2612"/>
      <c r="I149" s="2612"/>
      <c r="J149" s="2612"/>
      <c r="K149" s="2613"/>
    </row>
    <row r="150" spans="1:11" ht="24" customHeight="1">
      <c r="A150" s="2539" t="s">
        <v>129</v>
      </c>
      <c r="B150" s="2433"/>
      <c r="C150" s="2540"/>
      <c r="D150" s="2611" t="s">
        <v>130</v>
      </c>
      <c r="E150" s="2612"/>
      <c r="F150" s="2612"/>
      <c r="G150" s="2612"/>
      <c r="H150" s="2612"/>
      <c r="I150" s="2612"/>
      <c r="J150" s="2612"/>
      <c r="K150" s="2613"/>
    </row>
    <row r="151" spans="1:11" ht="24" customHeight="1">
      <c r="A151" s="2539" t="s">
        <v>131</v>
      </c>
      <c r="B151" s="2433"/>
      <c r="C151" s="2540"/>
      <c r="D151" s="2611" t="s">
        <v>130</v>
      </c>
      <c r="E151" s="2612"/>
      <c r="F151" s="2612"/>
      <c r="G151" s="2612"/>
      <c r="H151" s="2612"/>
      <c r="I151" s="2612"/>
      <c r="J151" s="2612"/>
      <c r="K151" s="2613"/>
    </row>
    <row r="152" spans="1:11" ht="24" customHeight="1">
      <c r="A152" s="2539" t="s">
        <v>132</v>
      </c>
      <c r="B152" s="2433"/>
      <c r="C152" s="2540"/>
      <c r="D152" s="2611" t="s">
        <v>133</v>
      </c>
      <c r="E152" s="2612"/>
      <c r="F152" s="2612"/>
      <c r="G152" s="2612"/>
      <c r="H152" s="2612"/>
      <c r="I152" s="2612"/>
      <c r="J152" s="2612"/>
      <c r="K152" s="2613"/>
    </row>
    <row r="153" spans="1:11" ht="24" customHeight="1">
      <c r="A153" s="2539" t="s">
        <v>134</v>
      </c>
      <c r="B153" s="2433"/>
      <c r="C153" s="2540"/>
      <c r="D153" s="2611" t="s">
        <v>130</v>
      </c>
      <c r="E153" s="2612"/>
      <c r="F153" s="2612"/>
      <c r="G153" s="2612"/>
      <c r="H153" s="2612"/>
      <c r="I153" s="2612"/>
      <c r="J153" s="2612"/>
      <c r="K153" s="2613"/>
    </row>
    <row r="154" spans="1:11" ht="24" customHeight="1">
      <c r="A154" s="2539" t="s">
        <v>135</v>
      </c>
      <c r="B154" s="2433"/>
      <c r="C154" s="2540"/>
      <c r="D154" s="2611" t="s">
        <v>130</v>
      </c>
      <c r="E154" s="2612"/>
      <c r="F154" s="2612"/>
      <c r="G154" s="2612"/>
      <c r="H154" s="2612"/>
      <c r="I154" s="2612"/>
      <c r="J154" s="2612"/>
      <c r="K154" s="2613"/>
    </row>
    <row r="155" spans="1:11" ht="24" customHeight="1">
      <c r="A155" s="2539" t="s">
        <v>136</v>
      </c>
      <c r="B155" s="2433"/>
      <c r="C155" s="2540"/>
      <c r="D155" s="2611" t="s">
        <v>137</v>
      </c>
      <c r="E155" s="2612"/>
      <c r="F155" s="2612"/>
      <c r="G155" s="2612"/>
      <c r="H155" s="2612"/>
      <c r="I155" s="2612"/>
      <c r="J155" s="2612"/>
      <c r="K155" s="2613"/>
    </row>
    <row r="156" spans="1:11" ht="28.5" customHeight="1">
      <c r="A156" s="2539" t="s">
        <v>138</v>
      </c>
      <c r="B156" s="2433"/>
      <c r="C156" s="2540"/>
      <c r="D156" s="2611" t="s">
        <v>130</v>
      </c>
      <c r="E156" s="2612"/>
      <c r="F156" s="2612"/>
      <c r="G156" s="2612"/>
      <c r="H156" s="2612"/>
      <c r="I156" s="2612"/>
      <c r="J156" s="2612"/>
      <c r="K156" s="2613"/>
    </row>
    <row r="157" spans="1:11" ht="28.5" customHeight="1" thickBot="1">
      <c r="A157" s="2567" t="s">
        <v>514</v>
      </c>
      <c r="B157" s="2584"/>
      <c r="C157" s="2568"/>
      <c r="D157" s="2628" t="s">
        <v>130</v>
      </c>
      <c r="E157" s="2629"/>
      <c r="F157" s="2629"/>
      <c r="G157" s="2629"/>
      <c r="H157" s="2629"/>
      <c r="I157" s="2629"/>
      <c r="J157" s="2629"/>
      <c r="K157" s="2630"/>
    </row>
    <row r="158" spans="1:11">
      <c r="A158" s="7"/>
    </row>
  </sheetData>
  <sheetProtection formatRows="0" selectLockedCells="1"/>
  <mergeCells count="226">
    <mergeCell ref="A148:C148"/>
    <mergeCell ref="D146:K146"/>
    <mergeCell ref="A140:A141"/>
    <mergeCell ref="A142:A143"/>
    <mergeCell ref="A144:C145"/>
    <mergeCell ref="B141:C141"/>
    <mergeCell ref="A157:C157"/>
    <mergeCell ref="A156:C156"/>
    <mergeCell ref="D157:K157"/>
    <mergeCell ref="A155:C155"/>
    <mergeCell ref="D156:K156"/>
    <mergeCell ref="D155:K155"/>
    <mergeCell ref="A152:C152"/>
    <mergeCell ref="A154:C154"/>
    <mergeCell ref="D150:K150"/>
    <mergeCell ref="D152:K152"/>
    <mergeCell ref="D153:K153"/>
    <mergeCell ref="D154:K154"/>
    <mergeCell ref="A153:C153"/>
    <mergeCell ref="D151:K151"/>
    <mergeCell ref="A150:C150"/>
    <mergeCell ref="A151:C151"/>
    <mergeCell ref="A119:C119"/>
    <mergeCell ref="D118:K118"/>
    <mergeCell ref="D119:K119"/>
    <mergeCell ref="A120:C120"/>
    <mergeCell ref="A121:C121"/>
    <mergeCell ref="D121:K121"/>
    <mergeCell ref="A124:C124"/>
    <mergeCell ref="D123:K123"/>
    <mergeCell ref="D149:K149"/>
    <mergeCell ref="D127:K127"/>
    <mergeCell ref="A127:C127"/>
    <mergeCell ref="D142:K142"/>
    <mergeCell ref="D143:K143"/>
    <mergeCell ref="B142:C142"/>
    <mergeCell ref="B143:C143"/>
    <mergeCell ref="D140:K140"/>
    <mergeCell ref="D141:K141"/>
    <mergeCell ref="A149:C149"/>
    <mergeCell ref="D144:K145"/>
    <mergeCell ref="B140:C140"/>
    <mergeCell ref="D147:K147"/>
    <mergeCell ref="D148:K148"/>
    <mergeCell ref="A146:C146"/>
    <mergeCell ref="A147:C147"/>
    <mergeCell ref="D128:K128"/>
    <mergeCell ref="B131:C131"/>
    <mergeCell ref="A133:K133"/>
    <mergeCell ref="A128:C128"/>
    <mergeCell ref="B138:K138"/>
    <mergeCell ref="B139:K139"/>
    <mergeCell ref="A135:K135"/>
    <mergeCell ref="B137:K137"/>
    <mergeCell ref="A126:C126"/>
    <mergeCell ref="D126:K126"/>
    <mergeCell ref="A125:C125"/>
    <mergeCell ref="A123:C123"/>
    <mergeCell ref="D125:K125"/>
    <mergeCell ref="D122:K122"/>
    <mergeCell ref="D116:K116"/>
    <mergeCell ref="A106:C106"/>
    <mergeCell ref="A111:C111"/>
    <mergeCell ref="D109:K109"/>
    <mergeCell ref="A108:C108"/>
    <mergeCell ref="A110:C110"/>
    <mergeCell ref="A107:C107"/>
    <mergeCell ref="A112:C112"/>
    <mergeCell ref="D112:K112"/>
    <mergeCell ref="A122:C122"/>
    <mergeCell ref="D120:K120"/>
    <mergeCell ref="A116:C116"/>
    <mergeCell ref="D113:K113"/>
    <mergeCell ref="A113:C113"/>
    <mergeCell ref="D114:K114"/>
    <mergeCell ref="A117:C117"/>
    <mergeCell ref="A114:C114"/>
    <mergeCell ref="D117:K117"/>
    <mergeCell ref="D124:K124"/>
    <mergeCell ref="A118:C118"/>
    <mergeCell ref="A94:C94"/>
    <mergeCell ref="A109:C109"/>
    <mergeCell ref="D111:K111"/>
    <mergeCell ref="D106:K106"/>
    <mergeCell ref="D110:K110"/>
    <mergeCell ref="D96:K96"/>
    <mergeCell ref="D95:K95"/>
    <mergeCell ref="A115:C115"/>
    <mergeCell ref="D115:K115"/>
    <mergeCell ref="A89:C89"/>
    <mergeCell ref="D108:K108"/>
    <mergeCell ref="A81:C81"/>
    <mergeCell ref="D84:K84"/>
    <mergeCell ref="A92:C92"/>
    <mergeCell ref="A90:C90"/>
    <mergeCell ref="D89:K89"/>
    <mergeCell ref="D90:K90"/>
    <mergeCell ref="D82:K82"/>
    <mergeCell ref="A95:C95"/>
    <mergeCell ref="D107:K107"/>
    <mergeCell ref="A103:K103"/>
    <mergeCell ref="A96:C96"/>
    <mergeCell ref="D97:K97"/>
    <mergeCell ref="A97:C97"/>
    <mergeCell ref="A101:K101"/>
    <mergeCell ref="B99:C99"/>
    <mergeCell ref="A84:C84"/>
    <mergeCell ref="D94:K94"/>
    <mergeCell ref="A91:C91"/>
    <mergeCell ref="D92:K92"/>
    <mergeCell ref="D91:K91"/>
    <mergeCell ref="A93:C93"/>
    <mergeCell ref="D93:K93"/>
    <mergeCell ref="A78:C78"/>
    <mergeCell ref="A77:C77"/>
    <mergeCell ref="A83:C83"/>
    <mergeCell ref="D80:K80"/>
    <mergeCell ref="D81:K81"/>
    <mergeCell ref="D77:K77"/>
    <mergeCell ref="D79:K79"/>
    <mergeCell ref="D78:K78"/>
    <mergeCell ref="D83:K83"/>
    <mergeCell ref="A79:C79"/>
    <mergeCell ref="A80:C80"/>
    <mergeCell ref="A82:C82"/>
    <mergeCell ref="A63:C63"/>
    <mergeCell ref="D64:K64"/>
    <mergeCell ref="D65:K65"/>
    <mergeCell ref="D63:K63"/>
    <mergeCell ref="A64:C64"/>
    <mergeCell ref="A65:C65"/>
    <mergeCell ref="B68:C68"/>
    <mergeCell ref="A76:C76"/>
    <mergeCell ref="A72:K72"/>
    <mergeCell ref="D74:K74"/>
    <mergeCell ref="A74:C74"/>
    <mergeCell ref="A70:K70"/>
    <mergeCell ref="D75:K75"/>
    <mergeCell ref="D76:K76"/>
    <mergeCell ref="A75:C75"/>
    <mergeCell ref="A62:C62"/>
    <mergeCell ref="A60:C60"/>
    <mergeCell ref="A38:K38"/>
    <mergeCell ref="A40:C40"/>
    <mergeCell ref="D31:K31"/>
    <mergeCell ref="D40:K40"/>
    <mergeCell ref="D49:K49"/>
    <mergeCell ref="A24:B24"/>
    <mergeCell ref="A25:B25"/>
    <mergeCell ref="A30:B30"/>
    <mergeCell ref="A26:B26"/>
    <mergeCell ref="A27:B27"/>
    <mergeCell ref="A28:B28"/>
    <mergeCell ref="A29:B29"/>
    <mergeCell ref="D62:K62"/>
    <mergeCell ref="D60:K60"/>
    <mergeCell ref="D59:K59"/>
    <mergeCell ref="D61:K61"/>
    <mergeCell ref="A61:C61"/>
    <mergeCell ref="D24:K24"/>
    <mergeCell ref="D30:K30"/>
    <mergeCell ref="D29:K29"/>
    <mergeCell ref="D27:K27"/>
    <mergeCell ref="D28:K28"/>
    <mergeCell ref="A59:C59"/>
    <mergeCell ref="B11:K11"/>
    <mergeCell ref="D25:K25"/>
    <mergeCell ref="I4:K4"/>
    <mergeCell ref="B4:F4"/>
    <mergeCell ref="B14:K14"/>
    <mergeCell ref="B15:K15"/>
    <mergeCell ref="A7:K7"/>
    <mergeCell ref="A9:K9"/>
    <mergeCell ref="B13:K13"/>
    <mergeCell ref="B12:K12"/>
    <mergeCell ref="D23:K23"/>
    <mergeCell ref="D58:K58"/>
    <mergeCell ref="D54:K54"/>
    <mergeCell ref="A58:C58"/>
    <mergeCell ref="D55:K55"/>
    <mergeCell ref="A56:C56"/>
    <mergeCell ref="D56:K56"/>
    <mergeCell ref="D57:K57"/>
    <mergeCell ref="D50:K50"/>
    <mergeCell ref="A47:C47"/>
    <mergeCell ref="D48:K48"/>
    <mergeCell ref="A48:C48"/>
    <mergeCell ref="A50:C50"/>
    <mergeCell ref="A2:K2"/>
    <mergeCell ref="G4:H4"/>
    <mergeCell ref="B33:C33"/>
    <mergeCell ref="A35:K35"/>
    <mergeCell ref="A19:B19"/>
    <mergeCell ref="D22:K22"/>
    <mergeCell ref="B16:K16"/>
    <mergeCell ref="B17:K17"/>
    <mergeCell ref="B18:K18"/>
    <mergeCell ref="A23:B23"/>
    <mergeCell ref="A22:B22"/>
    <mergeCell ref="B3:K3"/>
    <mergeCell ref="D19:K19"/>
    <mergeCell ref="D20:K20"/>
    <mergeCell ref="D21:K21"/>
    <mergeCell ref="A21:B21"/>
    <mergeCell ref="A11:A13"/>
    <mergeCell ref="A20:B20"/>
    <mergeCell ref="D26:K26"/>
    <mergeCell ref="A31:B31"/>
    <mergeCell ref="D47:K47"/>
    <mergeCell ref="A49:C49"/>
    <mergeCell ref="A57:C57"/>
    <mergeCell ref="A52:K52"/>
    <mergeCell ref="A54:C54"/>
    <mergeCell ref="A55:C55"/>
    <mergeCell ref="A41:C41"/>
    <mergeCell ref="A44:C44"/>
    <mergeCell ref="D45:K45"/>
    <mergeCell ref="D46:K46"/>
    <mergeCell ref="A46:C46"/>
    <mergeCell ref="D44:K44"/>
    <mergeCell ref="D41:K41"/>
    <mergeCell ref="D43:K43"/>
    <mergeCell ref="D42:K42"/>
    <mergeCell ref="A45:C45"/>
    <mergeCell ref="A42:C42"/>
    <mergeCell ref="A43:C43"/>
  </mergeCells>
  <phoneticPr fontId="3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4" manualBreakCount="4">
    <brk id="32" max="10" man="1"/>
    <brk id="67" max="10" man="1"/>
    <brk id="98" max="10" man="1"/>
    <brk id="13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5" r:id="rId4" name="Button 3">
              <controlPr defaultSize="0" print="0" autoFill="0" autoPict="0" macro="[0]!ToMainMenu">
                <anchor>
                  <from>
                    <xdr:col>11</xdr:col>
                    <xdr:colOff>365760</xdr:colOff>
                    <xdr:row>1</xdr:row>
                    <xdr:rowOff>83820</xdr:rowOff>
                  </from>
                  <to>
                    <xdr:col>14</xdr:col>
                    <xdr:colOff>266700</xdr:colOff>
                    <xdr:row>2</xdr:row>
                    <xdr:rowOff>137160</xdr:rowOff>
                  </to>
                </anchor>
              </controlPr>
            </control>
          </mc:Choice>
        </mc:AlternateContent>
        <mc:AlternateContent xmlns:mc="http://schemas.openxmlformats.org/markup-compatibility/2006">
          <mc:Choice Requires="x14">
            <control shapeId="74756" r:id="rId5" name="Button 4">
              <controlPr defaultSize="0" print="0" autoFill="0" autoPict="0" macro="[0]!PrintCoverPGSec1">
                <anchor>
                  <from>
                    <xdr:col>11</xdr:col>
                    <xdr:colOff>365760</xdr:colOff>
                    <xdr:row>3</xdr:row>
                    <xdr:rowOff>30480</xdr:rowOff>
                  </from>
                  <to>
                    <xdr:col>14</xdr:col>
                    <xdr:colOff>274320</xdr:colOff>
                    <xdr:row>4</xdr:row>
                    <xdr:rowOff>99060</xdr:rowOff>
                  </to>
                </anchor>
              </controlPr>
            </control>
          </mc:Choice>
        </mc:AlternateContent>
        <mc:AlternateContent xmlns:mc="http://schemas.openxmlformats.org/markup-compatibility/2006">
          <mc:Choice Requires="x14">
            <control shapeId="74757" r:id="rId6" name="Button 5">
              <controlPr defaultSize="0" print="0" autoFill="0" autoPict="0" macro="[0]!CoverPagVol1Preview">
                <anchor>
                  <from>
                    <xdr:col>11</xdr:col>
                    <xdr:colOff>365760</xdr:colOff>
                    <xdr:row>2</xdr:row>
                    <xdr:rowOff>144780</xdr:rowOff>
                  </from>
                  <to>
                    <xdr:col>14</xdr:col>
                    <xdr:colOff>266700</xdr:colOff>
                    <xdr:row>2</xdr:row>
                    <xdr:rowOff>403860</xdr:rowOff>
                  </to>
                </anchor>
              </controlPr>
            </control>
          </mc:Choice>
        </mc:AlternateContent>
        <mc:AlternateContent xmlns:mc="http://schemas.openxmlformats.org/markup-compatibility/2006">
          <mc:Choice Requires="x14">
            <control shapeId="74883" r:id="rId7" name="Button 131">
              <controlPr defaultSize="0" print="0" autoFill="0" autoPict="0" macro="[0]!ToDataEntry">
                <anchor>
                  <from>
                    <xdr:col>11</xdr:col>
                    <xdr:colOff>365760</xdr:colOff>
                    <xdr:row>4</xdr:row>
                    <xdr:rowOff>114300</xdr:rowOff>
                  </from>
                  <to>
                    <xdr:col>14</xdr:col>
                    <xdr:colOff>274320</xdr:colOff>
                    <xdr:row>6</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rgb="FF0070C0"/>
  </sheetPr>
  <dimension ref="A1:P34"/>
  <sheetViews>
    <sheetView showGridLines="0" showRowColHeaders="0" zoomScaleNormal="100" workbookViewId="0">
      <selection activeCell="C97" sqref="C97:G97"/>
    </sheetView>
  </sheetViews>
  <sheetFormatPr defaultColWidth="9.109375" defaultRowHeight="13.2"/>
  <cols>
    <col min="1" max="2" width="3.33203125" style="272" customWidth="1"/>
    <col min="3" max="3" width="15.5546875" style="272" customWidth="1"/>
    <col min="4" max="4" width="5.5546875" style="272" customWidth="1"/>
    <col min="5" max="5" width="9.109375" style="272"/>
    <col min="6" max="8" width="2.88671875" style="272" customWidth="1"/>
    <col min="9" max="11" width="9.109375" style="272"/>
    <col min="12" max="12" width="26.33203125" style="272" customWidth="1"/>
    <col min="13" max="16384" width="9.109375" style="272"/>
  </cols>
  <sheetData>
    <row r="1" spans="1:16" ht="39" customHeight="1" thickBot="1">
      <c r="A1" s="2517" t="s">
        <v>1100</v>
      </c>
      <c r="B1" s="2518"/>
      <c r="C1" s="2519"/>
      <c r="D1" s="2519"/>
      <c r="E1" s="2519"/>
      <c r="F1" s="2519"/>
      <c r="G1" s="2519"/>
      <c r="H1" s="2519"/>
      <c r="I1" s="2519"/>
      <c r="J1" s="2519"/>
      <c r="K1" s="2519"/>
      <c r="L1" s="2520"/>
      <c r="N1" s="281"/>
    </row>
    <row r="2" spans="1:16" ht="74.25" customHeight="1">
      <c r="A2" s="2521" t="s">
        <v>395</v>
      </c>
      <c r="B2" s="2522"/>
      <c r="C2" s="2523"/>
      <c r="D2" s="2524" t="str">
        <f>+'Master Data'!D18</f>
        <v>INGWAVUMA: JOSINI: REPAIRS AND MAINTENANCE TO TWO CLASSROOMS</v>
      </c>
      <c r="E2" s="2525"/>
      <c r="F2" s="2525"/>
      <c r="G2" s="2525"/>
      <c r="H2" s="2525"/>
      <c r="I2" s="2525"/>
      <c r="J2" s="2525"/>
      <c r="K2" s="2525"/>
      <c r="L2" s="2526"/>
      <c r="P2" s="282"/>
    </row>
    <row r="3" spans="1:16" ht="16.5" customHeight="1">
      <c r="A3" s="2527" t="s">
        <v>687</v>
      </c>
      <c r="B3" s="2528"/>
      <c r="C3" s="2528"/>
      <c r="D3" s="2529" t="str">
        <f>+'Master Data'!F12</f>
        <v>ZNQ1222 W</v>
      </c>
      <c r="E3" s="2530"/>
      <c r="F3" s="2530"/>
      <c r="G3" s="2530"/>
      <c r="H3" s="2530"/>
      <c r="I3" s="2531"/>
      <c r="J3" s="2527" t="s">
        <v>3645</v>
      </c>
      <c r="K3" s="2532"/>
      <c r="L3" s="283" t="str">
        <f>+'Master Data'!WimsNo</f>
        <v>021077</v>
      </c>
      <c r="M3" s="284"/>
      <c r="N3" s="285"/>
    </row>
    <row r="4" spans="1:16" ht="3.75" customHeight="1">
      <c r="A4" s="286"/>
      <c r="B4" s="286"/>
      <c r="N4" s="285"/>
    </row>
    <row r="5" spans="1:16" ht="24" customHeight="1">
      <c r="A5" s="2631" t="s">
        <v>581</v>
      </c>
      <c r="B5" s="2631"/>
      <c r="C5" s="2513"/>
      <c r="D5" s="2513"/>
      <c r="E5" s="2513"/>
      <c r="F5" s="2513"/>
      <c r="G5" s="2513"/>
      <c r="H5" s="2513"/>
      <c r="I5" s="2513"/>
      <c r="J5" s="2513"/>
      <c r="K5" s="2513"/>
      <c r="L5" s="2513"/>
      <c r="N5" s="285"/>
    </row>
    <row r="6" spans="1:16" ht="69.75" customHeight="1">
      <c r="A6" s="2632" t="s">
        <v>1144</v>
      </c>
      <c r="B6" s="2492"/>
      <c r="C6" s="2492"/>
      <c r="D6" s="2492"/>
      <c r="E6" s="2492"/>
      <c r="F6" s="2492"/>
      <c r="G6" s="2492"/>
      <c r="H6" s="2492"/>
      <c r="I6" s="2492"/>
      <c r="J6" s="2492"/>
      <c r="K6" s="2492"/>
      <c r="L6" s="2492"/>
    </row>
    <row r="7" spans="1:16" ht="24" customHeight="1">
      <c r="A7" s="2631" t="s">
        <v>582</v>
      </c>
      <c r="B7" s="2631"/>
      <c r="C7" s="2513" t="s">
        <v>583</v>
      </c>
      <c r="D7" s="2513"/>
      <c r="E7" s="2513"/>
      <c r="F7" s="2513"/>
      <c r="G7" s="2513"/>
      <c r="H7" s="2513"/>
      <c r="I7" s="2513"/>
      <c r="J7" s="2513"/>
      <c r="K7" s="2513"/>
      <c r="L7" s="2513"/>
    </row>
    <row r="8" spans="1:16" ht="43.5" customHeight="1">
      <c r="A8" s="287" t="s">
        <v>488</v>
      </c>
      <c r="B8" s="2632" t="s">
        <v>3583</v>
      </c>
      <c r="C8" s="2492"/>
      <c r="D8" s="2492"/>
      <c r="E8" s="2492"/>
      <c r="F8" s="2492"/>
      <c r="G8" s="2492"/>
      <c r="H8" s="2492"/>
      <c r="I8" s="2492"/>
      <c r="J8" s="2492"/>
      <c r="K8" s="2492"/>
      <c r="L8" s="2492"/>
    </row>
    <row r="9" spans="1:16" ht="52.5" customHeight="1">
      <c r="A9" s="287" t="s">
        <v>197</v>
      </c>
      <c r="B9" s="2632" t="s">
        <v>3584</v>
      </c>
      <c r="C9" s="2492"/>
      <c r="D9" s="2492"/>
      <c r="E9" s="2492"/>
      <c r="F9" s="2492"/>
      <c r="G9" s="2492"/>
      <c r="H9" s="2492"/>
      <c r="I9" s="2492"/>
      <c r="J9" s="2492"/>
      <c r="K9" s="2492"/>
      <c r="L9" s="2492"/>
      <c r="N9" s="281"/>
    </row>
    <row r="10" spans="1:16" ht="55.5" customHeight="1">
      <c r="A10" s="287" t="s">
        <v>198</v>
      </c>
      <c r="B10" s="2632" t="s">
        <v>3585</v>
      </c>
      <c r="C10" s="2492"/>
      <c r="D10" s="2492"/>
      <c r="E10" s="2492"/>
      <c r="F10" s="2492"/>
      <c r="G10" s="2492"/>
      <c r="H10" s="2492"/>
      <c r="I10" s="2492"/>
      <c r="J10" s="2492"/>
      <c r="K10" s="2492"/>
      <c r="L10" s="2492"/>
      <c r="N10" s="281"/>
    </row>
    <row r="11" spans="1:16" ht="57.75" customHeight="1">
      <c r="A11" s="287" t="s">
        <v>199</v>
      </c>
      <c r="B11" s="2632" t="s">
        <v>3586</v>
      </c>
      <c r="C11" s="2492"/>
      <c r="D11" s="2492"/>
      <c r="E11" s="2492"/>
      <c r="F11" s="2492"/>
      <c r="G11" s="2492"/>
      <c r="H11" s="2492"/>
      <c r="I11" s="2492"/>
      <c r="J11" s="2492"/>
      <c r="K11" s="2492"/>
      <c r="L11" s="2492"/>
      <c r="N11" s="288"/>
      <c r="O11" s="288"/>
    </row>
    <row r="12" spans="1:16" ht="33" customHeight="1">
      <c r="A12" s="287" t="s">
        <v>659</v>
      </c>
      <c r="B12" s="2492" t="s">
        <v>584</v>
      </c>
      <c r="C12" s="2492"/>
      <c r="D12" s="2492"/>
      <c r="E12" s="2492"/>
      <c r="F12" s="2492"/>
      <c r="G12" s="2492"/>
      <c r="H12" s="2492"/>
      <c r="I12" s="2492"/>
      <c r="J12" s="2492"/>
      <c r="K12" s="2492"/>
      <c r="L12" s="2492"/>
      <c r="N12" s="288"/>
      <c r="O12" s="288"/>
    </row>
    <row r="13" spans="1:16" ht="32.25" customHeight="1">
      <c r="A13" s="287" t="s">
        <v>660</v>
      </c>
      <c r="B13" s="2492" t="s">
        <v>585</v>
      </c>
      <c r="C13" s="2492"/>
      <c r="D13" s="2492"/>
      <c r="E13" s="2492"/>
      <c r="F13" s="2492"/>
      <c r="G13" s="2492"/>
      <c r="H13" s="2492"/>
      <c r="I13" s="2492"/>
      <c r="J13" s="2492"/>
      <c r="K13" s="2492"/>
      <c r="L13" s="2492"/>
      <c r="N13" s="288"/>
      <c r="O13" s="288"/>
    </row>
    <row r="14" spans="1:16" ht="17.25" customHeight="1">
      <c r="A14" s="289"/>
      <c r="B14" s="274" t="s">
        <v>267</v>
      </c>
      <c r="C14" s="2492" t="s">
        <v>586</v>
      </c>
      <c r="D14" s="2492"/>
      <c r="E14" s="2492"/>
      <c r="F14" s="2492"/>
      <c r="G14" s="2492"/>
      <c r="H14" s="2492"/>
      <c r="I14" s="2492"/>
      <c r="J14" s="2492"/>
      <c r="K14" s="2492"/>
      <c r="L14" s="2492"/>
      <c r="N14" s="288"/>
      <c r="O14" s="288"/>
    </row>
    <row r="15" spans="1:16" ht="17.25" customHeight="1">
      <c r="A15" s="289"/>
      <c r="B15" s="274" t="s">
        <v>438</v>
      </c>
      <c r="C15" s="2492" t="s">
        <v>587</v>
      </c>
      <c r="D15" s="2492"/>
      <c r="E15" s="2492"/>
      <c r="F15" s="2492"/>
      <c r="G15" s="2492"/>
      <c r="H15" s="2492"/>
      <c r="I15" s="2492"/>
      <c r="J15" s="2492"/>
      <c r="K15" s="2492"/>
      <c r="L15" s="2492"/>
      <c r="N15" s="288"/>
      <c r="O15" s="288"/>
    </row>
    <row r="16" spans="1:16" ht="17.25" customHeight="1">
      <c r="A16" s="289"/>
      <c r="B16" s="274" t="s">
        <v>440</v>
      </c>
      <c r="C16" s="2492" t="s">
        <v>588</v>
      </c>
      <c r="D16" s="2492"/>
      <c r="E16" s="2492"/>
      <c r="F16" s="2492"/>
      <c r="G16" s="2492"/>
      <c r="H16" s="2492"/>
      <c r="I16" s="2492"/>
      <c r="J16" s="2492"/>
      <c r="K16" s="2492"/>
      <c r="L16" s="2492"/>
      <c r="N16" s="288"/>
      <c r="O16" s="288"/>
    </row>
    <row r="17" spans="1:15" ht="17.25" customHeight="1">
      <c r="A17" s="289"/>
      <c r="B17" s="274" t="s">
        <v>457</v>
      </c>
      <c r="C17" s="2632" t="s">
        <v>1145</v>
      </c>
      <c r="D17" s="2492"/>
      <c r="E17" s="2492"/>
      <c r="F17" s="2492"/>
      <c r="G17" s="2492"/>
      <c r="H17" s="2492"/>
      <c r="I17" s="2492"/>
      <c r="J17" s="2492"/>
      <c r="K17" s="2492"/>
      <c r="L17" s="2492"/>
      <c r="N17" s="288"/>
      <c r="O17" s="288"/>
    </row>
    <row r="18" spans="1:15" ht="9.75" customHeight="1">
      <c r="A18" s="289"/>
      <c r="B18" s="289"/>
      <c r="C18" s="2513"/>
      <c r="D18" s="2513"/>
      <c r="E18" s="2513"/>
      <c r="F18" s="2513"/>
      <c r="G18" s="2513"/>
      <c r="H18" s="2513"/>
      <c r="I18" s="2513"/>
      <c r="J18" s="2513"/>
      <c r="K18" s="2513"/>
      <c r="L18" s="2513"/>
      <c r="N18" s="288"/>
      <c r="O18" s="288"/>
    </row>
    <row r="19" spans="1:15" ht="45.75" customHeight="1">
      <c r="A19" s="287" t="s">
        <v>661</v>
      </c>
      <c r="B19" s="2632" t="s">
        <v>2896</v>
      </c>
      <c r="C19" s="2492"/>
      <c r="D19" s="2492"/>
      <c r="E19" s="2492"/>
      <c r="F19" s="2492"/>
      <c r="G19" s="2492"/>
      <c r="H19" s="2492"/>
      <c r="I19" s="2492"/>
      <c r="J19" s="2492"/>
      <c r="K19" s="2492"/>
      <c r="L19" s="2492"/>
      <c r="M19" s="272" t="s">
        <v>517</v>
      </c>
    </row>
    <row r="20" spans="1:15" ht="11.25" customHeight="1">
      <c r="A20" s="2492" t="s">
        <v>517</v>
      </c>
      <c r="B20" s="2492"/>
      <c r="C20" s="2492"/>
      <c r="D20" s="2492"/>
      <c r="E20" s="2492"/>
      <c r="F20" s="2492"/>
      <c r="G20" s="2492"/>
      <c r="H20" s="2492"/>
      <c r="I20" s="2492"/>
      <c r="J20" s="2492"/>
      <c r="K20" s="2492"/>
      <c r="L20" s="2492"/>
    </row>
    <row r="21" spans="1:15" ht="9" customHeight="1">
      <c r="A21" s="274" t="s">
        <v>517</v>
      </c>
      <c r="B21" s="274"/>
      <c r="C21" s="274"/>
      <c r="D21" s="290"/>
      <c r="E21" s="290"/>
      <c r="F21" s="290"/>
      <c r="G21" s="290"/>
      <c r="H21" s="290"/>
      <c r="I21" s="290"/>
      <c r="J21" s="290"/>
      <c r="K21" s="290"/>
      <c r="L21" s="290"/>
    </row>
    <row r="22" spans="1:15" ht="20.25" customHeight="1">
      <c r="A22" s="398" t="s">
        <v>1146</v>
      </c>
    </row>
    <row r="23" spans="1:15" ht="44.25" customHeight="1">
      <c r="A23" s="2633" t="s">
        <v>517</v>
      </c>
      <c r="B23" s="2633"/>
      <c r="C23" s="2633"/>
      <c r="D23" s="2633"/>
      <c r="E23" s="2633"/>
      <c r="J23" s="2634" t="s">
        <v>517</v>
      </c>
      <c r="K23" s="2634"/>
      <c r="L23" s="2634"/>
    </row>
    <row r="24" spans="1:15" ht="12.75" customHeight="1">
      <c r="A24" s="2510" t="s">
        <v>589</v>
      </c>
      <c r="B24" s="2510"/>
      <c r="C24" s="2510"/>
      <c r="J24" s="272" t="s">
        <v>590</v>
      </c>
      <c r="N24" s="281"/>
    </row>
    <row r="25" spans="1:15" ht="13.5" customHeight="1"/>
    <row r="26" spans="1:15" ht="15.75" customHeight="1">
      <c r="I26" s="2534"/>
      <c r="J26" s="2534"/>
      <c r="K26" s="2534"/>
      <c r="L26" s="2534"/>
    </row>
    <row r="27" spans="1:15">
      <c r="A27" s="2633" t="s">
        <v>517</v>
      </c>
      <c r="B27" s="2633"/>
      <c r="C27" s="2633"/>
      <c r="D27" s="2633"/>
      <c r="E27" s="2633"/>
      <c r="J27" s="2634" t="s">
        <v>517</v>
      </c>
      <c r="K27" s="2634"/>
      <c r="L27" s="2634"/>
    </row>
    <row r="28" spans="1:15">
      <c r="A28" s="272" t="s">
        <v>591</v>
      </c>
      <c r="J28" s="398" t="s">
        <v>2897</v>
      </c>
    </row>
    <row r="29" spans="1:15">
      <c r="A29" s="291"/>
      <c r="B29" s="291"/>
    </row>
    <row r="30" spans="1:15">
      <c r="A30" s="291"/>
      <c r="B30" s="291"/>
    </row>
    <row r="31" spans="1:15">
      <c r="A31" s="292"/>
      <c r="B31" s="292"/>
    </row>
    <row r="32" spans="1:15">
      <c r="A32" s="292"/>
      <c r="B32" s="292"/>
    </row>
    <row r="33" spans="1:2">
      <c r="A33" s="292"/>
      <c r="B33" s="292"/>
    </row>
    <row r="34" spans="1:2">
      <c r="A34" s="292"/>
      <c r="B34" s="292"/>
    </row>
  </sheetData>
  <sheetProtection formatRows="0"/>
  <mergeCells count="28">
    <mergeCell ref="C15:L15"/>
    <mergeCell ref="A24:C24"/>
    <mergeCell ref="I26:L26"/>
    <mergeCell ref="A27:E27"/>
    <mergeCell ref="J27:L27"/>
    <mergeCell ref="C17:L17"/>
    <mergeCell ref="C18:L18"/>
    <mergeCell ref="B19:L19"/>
    <mergeCell ref="A20:L20"/>
    <mergeCell ref="A23:E23"/>
    <mergeCell ref="J23:L23"/>
    <mergeCell ref="C16:L16"/>
    <mergeCell ref="A5:L5"/>
    <mergeCell ref="A6:L6"/>
    <mergeCell ref="A7:L7"/>
    <mergeCell ref="B8:L8"/>
    <mergeCell ref="C14:L14"/>
    <mergeCell ref="B11:L11"/>
    <mergeCell ref="B12:L12"/>
    <mergeCell ref="B13:L13"/>
    <mergeCell ref="B9:L9"/>
    <mergeCell ref="B10:L10"/>
    <mergeCell ref="A1:L1"/>
    <mergeCell ref="A2:C2"/>
    <mergeCell ref="D2:L2"/>
    <mergeCell ref="A3:C3"/>
    <mergeCell ref="D3:I3"/>
    <mergeCell ref="J3:K3"/>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ToMainMenu">
                <anchor>
                  <from>
                    <xdr:col>12</xdr:col>
                    <xdr:colOff>266700</xdr:colOff>
                    <xdr:row>0</xdr:row>
                    <xdr:rowOff>182880</xdr:rowOff>
                  </from>
                  <to>
                    <xdr:col>15</xdr:col>
                    <xdr:colOff>175260</xdr:colOff>
                    <xdr:row>1</xdr:row>
                    <xdr:rowOff>45720</xdr:rowOff>
                  </to>
                </anchor>
              </controlPr>
            </control>
          </mc:Choice>
        </mc:AlternateContent>
        <mc:AlternateContent xmlns:mc="http://schemas.openxmlformats.org/markup-compatibility/2006">
          <mc:Choice Requires="x14">
            <control shapeId="703490" r:id="rId5" name="Button 2">
              <controlPr defaultSize="0" print="0" autoFill="0" autoPict="0" macro="[0]!PrintHandSaf">
                <anchor>
                  <from>
                    <xdr:col>12</xdr:col>
                    <xdr:colOff>266700</xdr:colOff>
                    <xdr:row>1</xdr:row>
                    <xdr:rowOff>670560</xdr:rowOff>
                  </from>
                  <to>
                    <xdr:col>15</xdr:col>
                    <xdr:colOff>175260</xdr:colOff>
                    <xdr:row>3</xdr:row>
                    <xdr:rowOff>0</xdr:rowOff>
                  </to>
                </anchor>
              </controlPr>
            </control>
          </mc:Choice>
        </mc:AlternateContent>
        <mc:AlternateContent xmlns:mc="http://schemas.openxmlformats.org/markup-compatibility/2006">
          <mc:Choice Requires="x14">
            <control shapeId="703491" r:id="rId6" name="Button 3">
              <controlPr defaultSize="0" print="0" autoFill="0" autoPict="0" macro="[0]!PrintPreview">
                <anchor>
                  <from>
                    <xdr:col>12</xdr:col>
                    <xdr:colOff>266700</xdr:colOff>
                    <xdr:row>1</xdr:row>
                    <xdr:rowOff>60960</xdr:rowOff>
                  </from>
                  <to>
                    <xdr:col>15</xdr:col>
                    <xdr:colOff>175260</xdr:colOff>
                    <xdr:row>1</xdr:row>
                    <xdr:rowOff>327660</xdr:rowOff>
                  </to>
                </anchor>
              </controlPr>
            </control>
          </mc:Choice>
        </mc:AlternateContent>
        <mc:AlternateContent xmlns:mc="http://schemas.openxmlformats.org/markup-compatibility/2006">
          <mc:Choice Requires="x14">
            <control shapeId="703492" r:id="rId7" name="Button 4">
              <controlPr defaultSize="0" print="0" autoFill="0" autoPict="0" macro="[0]!ToDataEntry">
                <anchor>
                  <from>
                    <xdr:col>12</xdr:col>
                    <xdr:colOff>266700</xdr:colOff>
                    <xdr:row>3</xdr:row>
                    <xdr:rowOff>22860</xdr:rowOff>
                  </from>
                  <to>
                    <xdr:col>15</xdr:col>
                    <xdr:colOff>175260</xdr:colOff>
                    <xdr:row>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0070C0"/>
  </sheetPr>
  <dimension ref="A1:U37"/>
  <sheetViews>
    <sheetView showGridLines="0" zoomScaleNormal="100" workbookViewId="0">
      <selection activeCell="C97" sqref="C97:G97"/>
    </sheetView>
  </sheetViews>
  <sheetFormatPr defaultColWidth="9.109375" defaultRowHeight="13.2"/>
  <cols>
    <col min="1" max="1" width="6.44140625" style="272" customWidth="1"/>
    <col min="2" max="5" width="9.109375" style="272"/>
    <col min="6" max="6" width="5.44140625" style="272" customWidth="1"/>
    <col min="7" max="16384" width="9.109375" style="272"/>
  </cols>
  <sheetData>
    <row r="1" spans="1:21" ht="18" thickBot="1">
      <c r="A1" s="2635" t="s">
        <v>1101</v>
      </c>
      <c r="B1" s="2636"/>
      <c r="C1" s="2636"/>
      <c r="D1" s="2636"/>
      <c r="E1" s="2636"/>
      <c r="F1" s="2636"/>
      <c r="G1" s="2636"/>
      <c r="H1" s="2636"/>
      <c r="I1" s="2636"/>
      <c r="J1" s="2636"/>
      <c r="K1" s="2637"/>
    </row>
    <row r="2" spans="1:21" ht="7.5" customHeight="1">
      <c r="A2" s="293"/>
    </row>
    <row r="3" spans="1:21" ht="69.75" customHeight="1">
      <c r="A3" s="2638" t="s">
        <v>395</v>
      </c>
      <c r="B3" s="2638"/>
      <c r="C3" s="2639" t="str">
        <f>+'Master Data'!D18</f>
        <v>INGWAVUMA: JOSINI: REPAIRS AND MAINTENANCE TO TWO CLASSROOMS</v>
      </c>
      <c r="D3" s="2640"/>
      <c r="E3" s="2640"/>
      <c r="F3" s="2640"/>
      <c r="G3" s="2640"/>
      <c r="H3" s="2640"/>
      <c r="I3" s="2640"/>
      <c r="J3" s="2640"/>
      <c r="K3" s="2641"/>
    </row>
    <row r="4" spans="1:21" ht="30" customHeight="1">
      <c r="A4" s="2638" t="s">
        <v>687</v>
      </c>
      <c r="B4" s="2638"/>
      <c r="C4" s="2642" t="str">
        <f>+'Master Data'!F12</f>
        <v>ZNQ1222 W</v>
      </c>
      <c r="D4" s="2643"/>
      <c r="E4" s="2643"/>
      <c r="F4" s="2644"/>
      <c r="G4" s="2645" t="s">
        <v>3645</v>
      </c>
      <c r="H4" s="2645"/>
      <c r="I4" s="2646" t="str">
        <f>+'Master Data'!D13</f>
        <v>021077</v>
      </c>
      <c r="J4" s="2647"/>
      <c r="K4" s="2648"/>
    </row>
    <row r="5" spans="1:21" ht="21" customHeight="1">
      <c r="A5" s="2649" t="s">
        <v>36</v>
      </c>
      <c r="B5" s="2650"/>
      <c r="C5" s="2651" t="str">
        <f>+'Master Data'!F13</f>
        <v>As per advertisment</v>
      </c>
      <c r="D5" s="2652"/>
      <c r="E5" s="2652"/>
      <c r="F5" s="2652"/>
      <c r="G5" s="2652"/>
      <c r="H5" s="2652"/>
      <c r="I5" s="2652"/>
      <c r="J5" s="2652"/>
      <c r="K5" s="2653"/>
    </row>
    <row r="6" spans="1:21" ht="32.25" customHeight="1">
      <c r="A6" s="294"/>
    </row>
    <row r="7" spans="1:21" ht="15">
      <c r="A7" s="2654" t="s">
        <v>592</v>
      </c>
      <c r="B7" s="2654"/>
      <c r="C7" s="2654"/>
      <c r="D7" s="2655"/>
      <c r="E7" s="2655"/>
      <c r="F7" s="2655"/>
      <c r="G7" s="2655"/>
      <c r="H7" s="2655"/>
      <c r="I7" s="2655"/>
      <c r="J7" s="2655"/>
      <c r="K7" s="2655"/>
    </row>
    <row r="8" spans="1:21" ht="9.75" customHeight="1">
      <c r="A8" s="2656" t="s">
        <v>593</v>
      </c>
      <c r="B8" s="2656"/>
      <c r="C8" s="2656"/>
      <c r="D8" s="2656"/>
      <c r="E8" s="2656"/>
      <c r="F8" s="2656"/>
      <c r="G8" s="2656"/>
      <c r="H8" s="2656"/>
      <c r="I8" s="2656"/>
      <c r="J8" s="2656"/>
      <c r="K8" s="2656"/>
    </row>
    <row r="9" spans="1:21" ht="15">
      <c r="A9" s="2654" t="s">
        <v>594</v>
      </c>
      <c r="B9" s="2654"/>
      <c r="C9" s="2655"/>
      <c r="D9" s="2655"/>
      <c r="E9" s="2655"/>
      <c r="F9" s="2655"/>
      <c r="G9" s="2655"/>
      <c r="H9" s="2655"/>
      <c r="I9" s="2655"/>
      <c r="J9" s="2655"/>
      <c r="K9" s="2655"/>
    </row>
    <row r="10" spans="1:21" ht="9.75" customHeight="1">
      <c r="A10" s="2656" t="s">
        <v>595</v>
      </c>
      <c r="B10" s="2656"/>
      <c r="C10" s="2656"/>
      <c r="D10" s="2656"/>
      <c r="E10" s="2656"/>
      <c r="F10" s="2656"/>
      <c r="G10" s="2656"/>
      <c r="H10" s="2656"/>
      <c r="I10" s="2656"/>
      <c r="J10" s="2656"/>
      <c r="K10" s="2656"/>
    </row>
    <row r="11" spans="1:21" ht="15" customHeight="1">
      <c r="A11" s="2657" t="s">
        <v>596</v>
      </c>
      <c r="B11" s="2657"/>
      <c r="C11" s="2657"/>
      <c r="D11" s="2658"/>
      <c r="E11" s="2658"/>
      <c r="F11" s="2658"/>
      <c r="G11" s="2658"/>
      <c r="H11" s="2658"/>
      <c r="I11" s="2658"/>
      <c r="J11" s="2658"/>
      <c r="K11" s="296" t="s">
        <v>597</v>
      </c>
      <c r="L11" s="296"/>
      <c r="M11" s="296"/>
      <c r="N11" s="296"/>
      <c r="O11" s="296"/>
      <c r="P11" s="296"/>
      <c r="Q11" s="296"/>
      <c r="R11" s="296"/>
      <c r="S11" s="296"/>
      <c r="T11" s="296"/>
      <c r="U11" s="296"/>
    </row>
    <row r="12" spans="1:21" ht="9.75" customHeight="1">
      <c r="A12" s="2511" t="s">
        <v>517</v>
      </c>
      <c r="B12" s="2511"/>
      <c r="C12" s="2511"/>
      <c r="D12" s="272" t="s">
        <v>517</v>
      </c>
    </row>
    <row r="13" spans="1:21" ht="68.25" customHeight="1">
      <c r="A13" s="2659" t="s">
        <v>598</v>
      </c>
      <c r="B13" s="2659"/>
      <c r="C13" s="2659"/>
      <c r="D13" s="2659"/>
      <c r="E13" s="2659"/>
      <c r="F13" s="2659"/>
      <c r="G13" s="2659"/>
      <c r="H13" s="2659"/>
      <c r="I13" s="2659"/>
      <c r="J13" s="2659"/>
      <c r="K13" s="2659"/>
    </row>
    <row r="14" spans="1:21" ht="7.95" customHeight="1">
      <c r="A14" s="297"/>
      <c r="B14" s="297"/>
      <c r="C14" s="297"/>
      <c r="D14" s="297"/>
      <c r="E14" s="297"/>
      <c r="F14" s="297"/>
      <c r="G14" s="297"/>
      <c r="H14" s="297"/>
      <c r="I14" s="297"/>
      <c r="J14" s="297"/>
      <c r="K14" s="297"/>
    </row>
    <row r="15" spans="1:21" ht="64.2" customHeight="1">
      <c r="A15" s="2662" t="s">
        <v>1399</v>
      </c>
      <c r="B15" s="2662"/>
      <c r="C15" s="2662"/>
      <c r="D15" s="2662"/>
      <c r="E15" s="2662"/>
      <c r="F15" s="2662"/>
      <c r="G15" s="2662"/>
      <c r="H15" s="2662"/>
      <c r="I15" s="2662"/>
      <c r="J15" s="2662"/>
      <c r="K15" s="2662"/>
    </row>
    <row r="16" spans="1:21" ht="4.5" customHeight="1">
      <c r="A16" s="295"/>
    </row>
    <row r="17" spans="1:11" ht="1.5" customHeight="1">
      <c r="A17" s="295"/>
    </row>
    <row r="19" spans="1:11" ht="27.75" customHeight="1">
      <c r="A19" s="2660" t="s">
        <v>561</v>
      </c>
      <c r="B19" s="2660"/>
      <c r="C19" s="2660"/>
      <c r="D19" s="2660"/>
      <c r="E19" s="2661"/>
      <c r="F19" s="2661"/>
      <c r="G19" s="2661"/>
      <c r="H19" s="2661"/>
      <c r="I19" s="2660" t="s">
        <v>561</v>
      </c>
      <c r="J19" s="2660"/>
      <c r="K19" s="2660"/>
    </row>
    <row r="20" spans="1:11" ht="19.5" customHeight="1">
      <c r="A20" s="2663" t="s">
        <v>599</v>
      </c>
      <c r="B20" s="2663"/>
      <c r="C20" s="2663"/>
      <c r="D20" s="2663"/>
      <c r="E20" s="2663" t="s">
        <v>366</v>
      </c>
      <c r="F20" s="2663"/>
      <c r="G20" s="2663"/>
      <c r="H20" s="2663"/>
      <c r="I20" s="2663" t="s">
        <v>367</v>
      </c>
      <c r="J20" s="2663"/>
      <c r="K20" s="2663"/>
    </row>
    <row r="22" spans="1:11" ht="15">
      <c r="A22" s="286"/>
    </row>
    <row r="23" spans="1:11" ht="27.75" customHeight="1">
      <c r="A23" s="2660" t="s">
        <v>561</v>
      </c>
      <c r="B23" s="2660"/>
      <c r="C23" s="2660"/>
      <c r="D23" s="2660"/>
      <c r="E23" s="2661"/>
      <c r="F23" s="2661"/>
      <c r="G23" s="2661"/>
      <c r="H23" s="2661"/>
      <c r="I23" s="2660" t="s">
        <v>561</v>
      </c>
      <c r="J23" s="2660"/>
      <c r="K23" s="2660"/>
    </row>
    <row r="24" spans="1:11" ht="20.25" customHeight="1">
      <c r="A24" s="2663" t="s">
        <v>600</v>
      </c>
      <c r="B24" s="2663"/>
      <c r="C24" s="2663"/>
      <c r="D24" s="2663"/>
      <c r="E24" s="2663" t="s">
        <v>366</v>
      </c>
      <c r="F24" s="2663"/>
      <c r="G24" s="2663"/>
      <c r="H24" s="2663"/>
      <c r="I24" s="2663" t="s">
        <v>367</v>
      </c>
      <c r="J24" s="2663"/>
      <c r="K24" s="2663"/>
    </row>
    <row r="27" spans="1:11" ht="34.5" customHeight="1">
      <c r="A27" s="2664" t="s">
        <v>601</v>
      </c>
      <c r="B27" s="2664"/>
      <c r="C27" s="2664"/>
      <c r="D27" s="2664"/>
      <c r="E27" s="2664"/>
      <c r="F27" s="2664"/>
      <c r="G27" s="2664"/>
      <c r="H27" s="2664"/>
      <c r="I27" s="2664"/>
      <c r="J27" s="2664"/>
      <c r="K27" s="2664"/>
    </row>
    <row r="28" spans="1:11" customFormat="1" ht="15.6">
      <c r="A28" s="1426"/>
      <c r="B28" s="1426"/>
      <c r="C28" s="1426"/>
      <c r="D28" s="1426"/>
      <c r="E28" s="1426"/>
      <c r="F28" s="1426"/>
      <c r="G28" s="1426"/>
      <c r="H28" s="1426"/>
      <c r="I28" s="1426"/>
      <c r="J28" s="1426"/>
      <c r="K28" s="1426"/>
    </row>
    <row r="29" spans="1:11" customFormat="1" ht="24" customHeight="1">
      <c r="E29" s="1427"/>
      <c r="F29" s="1428"/>
      <c r="G29" s="1428"/>
      <c r="H29" s="1429"/>
    </row>
    <row r="30" spans="1:11" customFormat="1">
      <c r="E30" s="50"/>
      <c r="H30" s="241"/>
    </row>
    <row r="31" spans="1:11" customFormat="1">
      <c r="E31" s="50"/>
      <c r="H31" s="241"/>
    </row>
    <row r="32" spans="1:11" customFormat="1">
      <c r="E32" s="50"/>
      <c r="H32" s="241"/>
    </row>
    <row r="33" spans="5:8" customFormat="1">
      <c r="E33" s="50"/>
      <c r="H33" s="241"/>
    </row>
    <row r="34" spans="5:8" customFormat="1">
      <c r="E34" s="50"/>
      <c r="H34" s="241"/>
    </row>
    <row r="35" spans="5:8" customFormat="1">
      <c r="E35" s="50"/>
      <c r="H35" s="241"/>
    </row>
    <row r="36" spans="5:8" customFormat="1">
      <c r="E36" s="1430"/>
      <c r="F36" s="1431"/>
      <c r="G36" s="1431"/>
      <c r="H36" s="1432"/>
    </row>
    <row r="37" spans="5:8" customFormat="1">
      <c r="E37" s="24" t="s">
        <v>2898</v>
      </c>
    </row>
  </sheetData>
  <sheetProtection formatRows="0" selectLockedCells="1"/>
  <mergeCells count="33">
    <mergeCell ref="A24:D24"/>
    <mergeCell ref="E24:H24"/>
    <mergeCell ref="I24:K24"/>
    <mergeCell ref="A27:K27"/>
    <mergeCell ref="A20:D20"/>
    <mergeCell ref="E20:H20"/>
    <mergeCell ref="I20:K20"/>
    <mergeCell ref="A23:D23"/>
    <mergeCell ref="E23:H23"/>
    <mergeCell ref="I23:K23"/>
    <mergeCell ref="A12:C12"/>
    <mergeCell ref="A13:K13"/>
    <mergeCell ref="A19:D19"/>
    <mergeCell ref="E19:H19"/>
    <mergeCell ref="I19:K19"/>
    <mergeCell ref="A15:K15"/>
    <mergeCell ref="A9:B9"/>
    <mergeCell ref="C9:K9"/>
    <mergeCell ref="A10:K10"/>
    <mergeCell ref="A11:C11"/>
    <mergeCell ref="D11:J11"/>
    <mergeCell ref="A5:B5"/>
    <mergeCell ref="C5:K5"/>
    <mergeCell ref="A7:C7"/>
    <mergeCell ref="D7:K7"/>
    <mergeCell ref="A8:K8"/>
    <mergeCell ref="A1:K1"/>
    <mergeCell ref="A3:B3"/>
    <mergeCell ref="C3:K3"/>
    <mergeCell ref="A4:B4"/>
    <mergeCell ref="C4:F4"/>
    <mergeCell ref="G4:H4"/>
    <mergeCell ref="I4:K4"/>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ToMainMenu">
                <anchor>
                  <from>
                    <xdr:col>11</xdr:col>
                    <xdr:colOff>220980</xdr:colOff>
                    <xdr:row>0</xdr:row>
                    <xdr:rowOff>160020</xdr:rowOff>
                  </from>
                  <to>
                    <xdr:col>13</xdr:col>
                    <xdr:colOff>556260</xdr:colOff>
                    <xdr:row>2</xdr:row>
                    <xdr:rowOff>152400</xdr:rowOff>
                  </to>
                </anchor>
              </controlPr>
            </control>
          </mc:Choice>
        </mc:AlternateContent>
        <mc:AlternateContent xmlns:mc="http://schemas.openxmlformats.org/markup-compatibility/2006">
          <mc:Choice Requires="x14">
            <control shapeId="704514" r:id="rId5" name="Button 2">
              <controlPr defaultSize="0" print="0" autoFill="0" autoPict="0" macro="[0]!PrintsiteInspeccert">
                <anchor>
                  <from>
                    <xdr:col>11</xdr:col>
                    <xdr:colOff>220980</xdr:colOff>
                    <xdr:row>2</xdr:row>
                    <xdr:rowOff>883920</xdr:rowOff>
                  </from>
                  <to>
                    <xdr:col>13</xdr:col>
                    <xdr:colOff>556260</xdr:colOff>
                    <xdr:row>3</xdr:row>
                    <xdr:rowOff>251460</xdr:rowOff>
                  </to>
                </anchor>
              </controlPr>
            </control>
          </mc:Choice>
        </mc:AlternateContent>
        <mc:AlternateContent xmlns:mc="http://schemas.openxmlformats.org/markup-compatibility/2006">
          <mc:Choice Requires="x14">
            <control shapeId="704515" r:id="rId6" name="Button 3">
              <controlPr defaultSize="0" print="0" autoFill="0" autoPict="0" macro="[0]!PrintPreview">
                <anchor>
                  <from>
                    <xdr:col>11</xdr:col>
                    <xdr:colOff>220980</xdr:colOff>
                    <xdr:row>2</xdr:row>
                    <xdr:rowOff>175260</xdr:rowOff>
                  </from>
                  <to>
                    <xdr:col>13</xdr:col>
                    <xdr:colOff>556260</xdr:colOff>
                    <xdr:row>2</xdr:row>
                    <xdr:rowOff>426720</xdr:rowOff>
                  </to>
                </anchor>
              </controlPr>
            </control>
          </mc:Choice>
        </mc:AlternateContent>
        <mc:AlternateContent xmlns:mc="http://schemas.openxmlformats.org/markup-compatibility/2006">
          <mc:Choice Requires="x14">
            <control shapeId="704516" r:id="rId7" name="Button 4">
              <controlPr defaultSize="0" print="0" autoFill="0" autoPict="0" macro="[0]!ToDataEntry">
                <anchor>
                  <from>
                    <xdr:col>11</xdr:col>
                    <xdr:colOff>220980</xdr:colOff>
                    <xdr:row>3</xdr:row>
                    <xdr:rowOff>274320</xdr:rowOff>
                  </from>
                  <to>
                    <xdr:col>13</xdr:col>
                    <xdr:colOff>556260</xdr:colOff>
                    <xdr:row>5</xdr:row>
                    <xdr:rowOff>22860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tabColor rgb="FF0070C0"/>
  </sheetPr>
  <dimension ref="B1:M34"/>
  <sheetViews>
    <sheetView showGridLines="0" showRowColHeaders="0" zoomScaleNormal="100" workbookViewId="0">
      <selection activeCell="C97" sqref="C97:G97"/>
    </sheetView>
  </sheetViews>
  <sheetFormatPr defaultColWidth="8" defaultRowHeight="13.2"/>
  <cols>
    <col min="1" max="1" width="3.6640625" style="271" customWidth="1"/>
    <col min="2" max="5" width="8" style="271"/>
    <col min="6" max="6" width="12.109375" style="271" customWidth="1"/>
    <col min="7" max="7" width="8" style="271"/>
    <col min="8" max="8" width="10.33203125" style="271" customWidth="1"/>
    <col min="9" max="9" width="7.44140625" style="271" customWidth="1"/>
    <col min="10" max="10" width="5.88671875" style="271" customWidth="1"/>
    <col min="11" max="16384" width="8" style="271"/>
  </cols>
  <sheetData>
    <row r="1" spans="2:13" ht="38.25" customHeight="1" thickBot="1">
      <c r="B1" s="2665" t="s">
        <v>1102</v>
      </c>
      <c r="C1" s="2666"/>
      <c r="D1" s="2666"/>
      <c r="E1" s="2666"/>
      <c r="F1" s="2666"/>
      <c r="G1" s="2666"/>
      <c r="H1" s="2666"/>
      <c r="I1" s="2666"/>
      <c r="J1" s="2667"/>
      <c r="K1" s="270"/>
    </row>
    <row r="3" spans="2:13" ht="15.75" customHeight="1">
      <c r="B3" s="2668" t="s">
        <v>395</v>
      </c>
      <c r="C3" s="2669"/>
      <c r="D3" s="2672" t="str">
        <f>+'Master Data'!D18</f>
        <v>INGWAVUMA: JOSINI: REPAIRS AND MAINTENANCE TO TWO CLASSROOMS</v>
      </c>
      <c r="E3" s="2673"/>
      <c r="F3" s="2673"/>
      <c r="G3" s="2673"/>
      <c r="H3" s="2673"/>
      <c r="I3" s="2673"/>
      <c r="J3" s="2674"/>
      <c r="K3" s="272"/>
      <c r="L3" s="272"/>
    </row>
    <row r="4" spans="2:13" ht="14.25" customHeight="1">
      <c r="B4" s="2670"/>
      <c r="C4" s="2671"/>
      <c r="D4" s="2675"/>
      <c r="E4" s="2676"/>
      <c r="F4" s="2676"/>
      <c r="G4" s="2676"/>
      <c r="H4" s="2676"/>
      <c r="I4" s="2676"/>
      <c r="J4" s="2677"/>
    </row>
    <row r="5" spans="2:13" ht="12.75" customHeight="1">
      <c r="B5" s="2670"/>
      <c r="C5" s="2671"/>
      <c r="D5" s="2675"/>
      <c r="E5" s="2676"/>
      <c r="F5" s="2676"/>
      <c r="G5" s="2676"/>
      <c r="H5" s="2676"/>
      <c r="I5" s="2676"/>
      <c r="J5" s="2677"/>
    </row>
    <row r="6" spans="2:13" ht="20.25" customHeight="1">
      <c r="B6" s="2521"/>
      <c r="C6" s="2522"/>
      <c r="D6" s="2678"/>
      <c r="E6" s="2679"/>
      <c r="F6" s="2679"/>
      <c r="G6" s="2679"/>
      <c r="H6" s="2679"/>
      <c r="I6" s="2679"/>
      <c r="J6" s="2680"/>
    </row>
    <row r="7" spans="2:13" ht="16.5" customHeight="1">
      <c r="B7" s="2287" t="s">
        <v>701</v>
      </c>
      <c r="C7" s="2288"/>
      <c r="D7" s="2529" t="str">
        <f>+'Master Data'!F12</f>
        <v>ZNQ1222 W</v>
      </c>
      <c r="E7" s="2530"/>
      <c r="F7" s="2531"/>
      <c r="G7" s="2638" t="s">
        <v>3645</v>
      </c>
      <c r="H7" s="2638"/>
      <c r="I7" s="2681" t="str">
        <f>+'Master Data'!D13</f>
        <v>021077</v>
      </c>
      <c r="J7" s="2682"/>
      <c r="K7" s="273"/>
      <c r="L7" s="273"/>
      <c r="M7" s="273"/>
    </row>
    <row r="8" spans="2:13">
      <c r="E8" s="274"/>
      <c r="F8" s="274"/>
      <c r="G8" s="274"/>
      <c r="H8" s="274"/>
      <c r="I8" s="274"/>
      <c r="J8" s="274"/>
    </row>
    <row r="9" spans="2:13">
      <c r="E9" s="274"/>
      <c r="F9" s="274"/>
      <c r="G9" s="274"/>
      <c r="H9" s="274"/>
      <c r="I9" s="274"/>
      <c r="J9" s="274"/>
    </row>
    <row r="10" spans="2:13" ht="13.8">
      <c r="B10" s="277"/>
      <c r="C10" s="277"/>
      <c r="D10" s="277"/>
      <c r="E10" s="274"/>
      <c r="F10" s="274"/>
      <c r="G10" s="274"/>
      <c r="H10" s="274"/>
      <c r="I10" s="274"/>
      <c r="J10" s="274"/>
    </row>
    <row r="11" spans="2:13">
      <c r="B11" s="2684" t="s">
        <v>603</v>
      </c>
      <c r="C11" s="2685"/>
      <c r="D11" s="2685"/>
      <c r="E11" s="2685"/>
      <c r="F11" s="2685"/>
      <c r="G11" s="2685"/>
      <c r="H11" s="2685"/>
      <c r="I11" s="2685"/>
      <c r="J11" s="2685"/>
    </row>
    <row r="12" spans="2:13">
      <c r="B12" s="2685"/>
      <c r="C12" s="2685"/>
      <c r="D12" s="2685"/>
      <c r="E12" s="2685"/>
      <c r="F12" s="2685"/>
      <c r="G12" s="2685"/>
      <c r="H12" s="2685"/>
      <c r="I12" s="2685"/>
      <c r="J12" s="2685"/>
    </row>
    <row r="13" spans="2:13">
      <c r="B13" s="2685"/>
      <c r="C13" s="2685"/>
      <c r="D13" s="2685"/>
      <c r="E13" s="2685"/>
      <c r="F13" s="2685"/>
      <c r="G13" s="2685"/>
      <c r="H13" s="2685"/>
      <c r="I13" s="2685"/>
      <c r="J13" s="2685"/>
    </row>
    <row r="14" spans="2:13" ht="27.75" customHeight="1">
      <c r="B14" s="2685"/>
      <c r="C14" s="2685"/>
      <c r="D14" s="2685"/>
      <c r="E14" s="2685"/>
      <c r="F14" s="2685"/>
      <c r="G14" s="2685"/>
      <c r="H14" s="2685"/>
      <c r="I14" s="2685"/>
      <c r="J14" s="2685"/>
    </row>
    <row r="15" spans="2:13" ht="22.5" hidden="1" customHeight="1">
      <c r="B15" s="2685"/>
      <c r="C15" s="2685"/>
      <c r="D15" s="2685"/>
      <c r="E15" s="2685"/>
      <c r="F15" s="2685"/>
      <c r="G15" s="2685"/>
      <c r="H15" s="2685"/>
      <c r="I15" s="2685"/>
      <c r="J15" s="2685"/>
    </row>
    <row r="16" spans="2:13" ht="26.25" customHeight="1">
      <c r="B16" s="2685"/>
      <c r="C16" s="2685"/>
      <c r="D16" s="2685"/>
      <c r="E16" s="2685"/>
      <c r="F16" s="2685"/>
      <c r="G16" s="2685"/>
      <c r="H16" s="2685"/>
      <c r="I16" s="2685"/>
      <c r="J16" s="2685"/>
    </row>
    <row r="17" spans="2:10" ht="22.5" hidden="1" customHeight="1">
      <c r="B17" s="2685"/>
      <c r="C17" s="2685"/>
      <c r="D17" s="2685"/>
      <c r="E17" s="2685"/>
      <c r="F17" s="2685"/>
      <c r="G17" s="2685"/>
      <c r="H17" s="2685"/>
      <c r="I17" s="2685"/>
      <c r="J17" s="2685"/>
    </row>
    <row r="18" spans="2:10" ht="27.75" customHeight="1">
      <c r="B18" s="2685"/>
      <c r="C18" s="2685"/>
      <c r="D18" s="2685"/>
      <c r="E18" s="2685"/>
      <c r="F18" s="2685"/>
      <c r="G18" s="2685"/>
      <c r="H18" s="2685"/>
      <c r="I18" s="2685"/>
      <c r="J18" s="2685"/>
    </row>
    <row r="19" spans="2:10" hidden="1">
      <c r="B19" s="275"/>
      <c r="C19" s="275"/>
      <c r="D19" s="275"/>
      <c r="E19" s="275"/>
      <c r="F19" s="275"/>
    </row>
    <row r="20" spans="2:10" ht="13.5" customHeight="1">
      <c r="B20" s="2686"/>
      <c r="C20" s="2686"/>
      <c r="D20" s="2686"/>
      <c r="E20" s="2686"/>
      <c r="F20" s="2686"/>
      <c r="G20" s="278"/>
      <c r="H20" s="278"/>
    </row>
    <row r="21" spans="2:10" hidden="1">
      <c r="B21" s="275"/>
      <c r="C21" s="275"/>
      <c r="D21" s="275"/>
      <c r="E21" s="275"/>
      <c r="F21" s="275"/>
    </row>
    <row r="22" spans="2:10" ht="27" customHeight="1">
      <c r="B22" s="2687"/>
      <c r="C22" s="2687"/>
      <c r="D22" s="2687"/>
      <c r="E22" s="2687"/>
      <c r="F22" s="2687"/>
    </row>
    <row r="23" spans="2:10" ht="22.5" hidden="1" customHeight="1">
      <c r="B23" s="275"/>
      <c r="C23" s="275"/>
      <c r="D23" s="275"/>
      <c r="E23" s="275"/>
      <c r="F23" s="275"/>
    </row>
    <row r="24" spans="2:10" ht="25.5" customHeight="1">
      <c r="B24" s="2688" t="s">
        <v>190</v>
      </c>
      <c r="C24" s="2688"/>
      <c r="D24" s="2688"/>
      <c r="E24" s="2688"/>
      <c r="F24" s="2688"/>
      <c r="G24" s="2688"/>
      <c r="H24" s="2688"/>
      <c r="I24" s="2688"/>
      <c r="J24" s="2688"/>
    </row>
    <row r="25" spans="2:10" hidden="1">
      <c r="B25" s="275"/>
      <c r="C25" s="275"/>
      <c r="D25" s="275"/>
      <c r="E25" s="275"/>
      <c r="F25" s="275"/>
    </row>
    <row r="26" spans="2:10" ht="12.75" customHeight="1">
      <c r="B26" s="2689" t="s">
        <v>1021</v>
      </c>
      <c r="C26" s="2689"/>
      <c r="D26" s="2689"/>
      <c r="E26" s="2689"/>
      <c r="F26" s="2689"/>
      <c r="G26" s="2689"/>
      <c r="H26" s="2689"/>
      <c r="I26" s="2689"/>
      <c r="J26" s="2689"/>
    </row>
    <row r="27" spans="2:10" ht="34.5" customHeight="1">
      <c r="B27" s="2689"/>
      <c r="C27" s="2689"/>
      <c r="D27" s="2689"/>
      <c r="E27" s="2689"/>
      <c r="F27" s="2689"/>
      <c r="G27" s="2689"/>
      <c r="H27" s="2689"/>
      <c r="I27" s="2689"/>
      <c r="J27" s="2689"/>
    </row>
    <row r="28" spans="2:10" hidden="1">
      <c r="B28" s="275"/>
      <c r="C28" s="275"/>
      <c r="D28" s="275"/>
      <c r="E28" s="275"/>
      <c r="F28" s="275"/>
    </row>
    <row r="29" spans="2:10" ht="12.75" customHeight="1">
      <c r="B29" s="276"/>
      <c r="C29" s="275"/>
      <c r="D29" s="275"/>
      <c r="E29" s="275"/>
      <c r="F29" s="275"/>
    </row>
    <row r="30" spans="2:10" ht="21" customHeight="1">
      <c r="B30" s="2683" t="s">
        <v>1147</v>
      </c>
      <c r="C30" s="2683"/>
      <c r="D30" s="2683"/>
      <c r="E30" s="2683"/>
      <c r="F30" s="2683"/>
      <c r="G30" s="2683"/>
      <c r="H30" s="2683"/>
      <c r="I30" s="2683"/>
      <c r="J30" s="2683"/>
    </row>
    <row r="31" spans="2:10" ht="21" customHeight="1">
      <c r="B31" s="2683"/>
      <c r="C31" s="2683"/>
      <c r="D31" s="2683"/>
      <c r="E31" s="2683"/>
      <c r="F31" s="2683"/>
      <c r="G31" s="2683"/>
      <c r="H31" s="2683"/>
      <c r="I31" s="2683"/>
      <c r="J31" s="2683"/>
    </row>
    <row r="32" spans="2:10" ht="21" customHeight="1">
      <c r="B32" s="2683"/>
      <c r="C32" s="2683"/>
      <c r="D32" s="2683"/>
      <c r="E32" s="2683"/>
      <c r="F32" s="2683"/>
      <c r="G32" s="2683"/>
      <c r="H32" s="2683"/>
      <c r="I32" s="2683"/>
      <c r="J32" s="2683"/>
    </row>
    <row r="33" spans="2:10" ht="21" customHeight="1">
      <c r="B33" s="2683"/>
      <c r="C33" s="2683"/>
      <c r="D33" s="2683"/>
      <c r="E33" s="2683"/>
      <c r="F33" s="2683"/>
      <c r="G33" s="2683"/>
      <c r="H33" s="2683"/>
      <c r="I33" s="2683"/>
      <c r="J33" s="2683"/>
    </row>
    <row r="34" spans="2:10" ht="12.75" customHeight="1">
      <c r="B34" s="2683"/>
      <c r="C34" s="2683"/>
      <c r="D34" s="2683"/>
      <c r="E34" s="2683"/>
      <c r="F34" s="2683"/>
      <c r="G34" s="2683"/>
      <c r="H34" s="2683"/>
      <c r="I34" s="2683"/>
      <c r="J34" s="2683"/>
    </row>
  </sheetData>
  <sheetProtection formatRows="0" selectLockedCells="1"/>
  <mergeCells count="13">
    <mergeCell ref="B30:J34"/>
    <mergeCell ref="B11:J18"/>
    <mergeCell ref="B20:F20"/>
    <mergeCell ref="B22:F22"/>
    <mergeCell ref="B24:J24"/>
    <mergeCell ref="B26:J27"/>
    <mergeCell ref="B1:J1"/>
    <mergeCell ref="B3:C6"/>
    <mergeCell ref="D3:J6"/>
    <mergeCell ref="B7:C7"/>
    <mergeCell ref="D7:F7"/>
    <mergeCell ref="G7:H7"/>
    <mergeCell ref="I7:J7"/>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ToMainMenu">
                <anchor>
                  <from>
                    <xdr:col>11</xdr:col>
                    <xdr:colOff>45720</xdr:colOff>
                    <xdr:row>0</xdr:row>
                    <xdr:rowOff>160020</xdr:rowOff>
                  </from>
                  <to>
                    <xdr:col>13</xdr:col>
                    <xdr:colOff>381000</xdr:colOff>
                    <xdr:row>1</xdr:row>
                    <xdr:rowOff>30480</xdr:rowOff>
                  </to>
                </anchor>
              </controlPr>
            </control>
          </mc:Choice>
        </mc:AlternateContent>
        <mc:AlternateContent xmlns:mc="http://schemas.openxmlformats.org/markup-compatibility/2006">
          <mc:Choice Requires="x14">
            <control shapeId="706562" r:id="rId5" name="Button 2">
              <controlPr defaultSize="0" print="0" autoFill="0" autoPict="0" macro="[0]!PrintAppforComp">
                <anchor>
                  <from>
                    <xdr:col>11</xdr:col>
                    <xdr:colOff>45720</xdr:colOff>
                    <xdr:row>5</xdr:row>
                    <xdr:rowOff>45720</xdr:rowOff>
                  </from>
                  <to>
                    <xdr:col>13</xdr:col>
                    <xdr:colOff>381000</xdr:colOff>
                    <xdr:row>6</xdr:row>
                    <xdr:rowOff>99060</xdr:rowOff>
                  </to>
                </anchor>
              </controlPr>
            </control>
          </mc:Choice>
        </mc:AlternateContent>
        <mc:AlternateContent xmlns:mc="http://schemas.openxmlformats.org/markup-compatibility/2006">
          <mc:Choice Requires="x14">
            <control shapeId="706563" r:id="rId6" name="Button 3">
              <controlPr defaultSize="0" print="0" autoFill="0" autoPict="0" macro="[0]!PrintPreview">
                <anchor>
                  <from>
                    <xdr:col>11</xdr:col>
                    <xdr:colOff>45720</xdr:colOff>
                    <xdr:row>1</xdr:row>
                    <xdr:rowOff>68580</xdr:rowOff>
                  </from>
                  <to>
                    <xdr:col>13</xdr:col>
                    <xdr:colOff>381000</xdr:colOff>
                    <xdr:row>3</xdr:row>
                    <xdr:rowOff>38100</xdr:rowOff>
                  </to>
                </anchor>
              </controlPr>
            </control>
          </mc:Choice>
        </mc:AlternateContent>
        <mc:AlternateContent xmlns:mc="http://schemas.openxmlformats.org/markup-compatibility/2006">
          <mc:Choice Requires="x14">
            <control shapeId="706564" r:id="rId7" name="Button 4">
              <controlPr defaultSize="0" print="0" autoFill="0" autoPict="0" macro="[0]!ToDataEntry">
                <anchor>
                  <from>
                    <xdr:col>11</xdr:col>
                    <xdr:colOff>45720</xdr:colOff>
                    <xdr:row>6</xdr:row>
                    <xdr:rowOff>137160</xdr:rowOff>
                  </from>
                  <to>
                    <xdr:col>13</xdr:col>
                    <xdr:colOff>381000</xdr:colOff>
                    <xdr:row>8</xdr:row>
                    <xdr:rowOff>99060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M42"/>
  <sheetViews>
    <sheetView workbookViewId="0">
      <selection activeCell="G7" sqref="G7"/>
    </sheetView>
  </sheetViews>
  <sheetFormatPr defaultRowHeight="13.2"/>
  <cols>
    <col min="1" max="1" width="6.21875" style="1691" customWidth="1"/>
    <col min="2" max="2" width="100.77734375" style="1691" customWidth="1"/>
    <col min="3" max="16384" width="8.88671875" style="1691"/>
  </cols>
  <sheetData>
    <row r="1" spans="1:13" ht="40.200000000000003" customHeight="1" thickBot="1">
      <c r="A1" s="2690" t="s">
        <v>4168</v>
      </c>
      <c r="B1" s="2690"/>
      <c r="C1" s="2690"/>
      <c r="D1" s="2690"/>
      <c r="E1" s="2690"/>
      <c r="F1" s="2690"/>
      <c r="G1" s="2690"/>
      <c r="H1" s="2690"/>
      <c r="I1" s="2690"/>
      <c r="J1" s="2690"/>
      <c r="K1" s="2690"/>
      <c r="L1" s="2690"/>
      <c r="M1" s="2690"/>
    </row>
    <row r="2" spans="1:13" s="1693" customFormat="1" ht="42" customHeight="1" thickTop="1" thickBot="1">
      <c r="A2" s="1692" t="s">
        <v>445</v>
      </c>
      <c r="B2" s="1692" t="s">
        <v>4165</v>
      </c>
    </row>
    <row r="3" spans="1:13" s="1696" customFormat="1" ht="36.6" customHeight="1" thickTop="1">
      <c r="A3" s="1708">
        <v>1</v>
      </c>
      <c r="B3" s="1709" t="s">
        <v>4314</v>
      </c>
    </row>
    <row r="4" spans="1:13" s="1696" customFormat="1" ht="36.6" customHeight="1">
      <c r="A4" s="1699">
        <v>2</v>
      </c>
      <c r="B4" s="1710" t="s">
        <v>4315</v>
      </c>
    </row>
    <row r="5" spans="1:13" s="1696" customFormat="1" ht="36.6" customHeight="1">
      <c r="A5" s="1699">
        <v>3</v>
      </c>
      <c r="B5" s="1710" t="s">
        <v>4316</v>
      </c>
    </row>
    <row r="6" spans="1:13" s="1696" customFormat="1" ht="36.6" customHeight="1">
      <c r="A6" s="1699">
        <v>4</v>
      </c>
      <c r="B6" s="1710" t="s">
        <v>4317</v>
      </c>
    </row>
    <row r="7" spans="1:13" s="1696" customFormat="1" ht="36.6" customHeight="1">
      <c r="A7" s="1699">
        <v>5</v>
      </c>
      <c r="B7" s="1710" t="s">
        <v>4318</v>
      </c>
    </row>
    <row r="8" spans="1:13" s="1696" customFormat="1" ht="36.6" customHeight="1">
      <c r="A8" s="1699">
        <v>6</v>
      </c>
      <c r="B8" s="1710" t="s">
        <v>4319</v>
      </c>
    </row>
    <row r="9" spans="1:13" s="1696" customFormat="1" ht="36.6" customHeight="1">
      <c r="A9" s="1699">
        <v>7</v>
      </c>
      <c r="B9" s="1710" t="s">
        <v>4174</v>
      </c>
    </row>
    <row r="10" spans="1:13" s="1696" customFormat="1" ht="36.6" customHeight="1">
      <c r="A10" s="1699">
        <v>8</v>
      </c>
      <c r="B10" s="1710" t="s">
        <v>4175</v>
      </c>
    </row>
    <row r="11" spans="1:13" s="1696" customFormat="1" ht="30" customHeight="1">
      <c r="A11" s="1699"/>
      <c r="B11" s="1700"/>
    </row>
    <row r="12" spans="1:13" s="1696" customFormat="1" ht="30" customHeight="1">
      <c r="A12" s="1699"/>
      <c r="B12" s="1700"/>
    </row>
    <row r="13" spans="1:13" s="1696" customFormat="1" ht="30" customHeight="1">
      <c r="A13" s="1699"/>
      <c r="B13" s="1700"/>
    </row>
    <row r="14" spans="1:13" s="1696" customFormat="1" ht="30" customHeight="1">
      <c r="A14" s="1701"/>
      <c r="B14" s="1700"/>
    </row>
    <row r="15" spans="1:13" s="1704" customFormat="1" ht="30" customHeight="1">
      <c r="A15" s="1702"/>
      <c r="B15" s="1703"/>
    </row>
    <row r="16" spans="1:13" s="1704" customFormat="1" ht="30" customHeight="1">
      <c r="A16" s="1702"/>
      <c r="B16" s="1703"/>
    </row>
    <row r="17" spans="1:2" s="1704" customFormat="1" ht="30" customHeight="1">
      <c r="A17" s="1702"/>
      <c r="B17" s="1703"/>
    </row>
    <row r="18" spans="1:2" s="1704" customFormat="1" ht="30" customHeight="1">
      <c r="A18" s="1702"/>
      <c r="B18" s="1703"/>
    </row>
    <row r="19" spans="1:2" s="1704" customFormat="1" ht="30" customHeight="1" thickBot="1">
      <c r="A19" s="1705"/>
      <c r="B19" s="1706"/>
    </row>
    <row r="20" spans="1:2" s="1704" customFormat="1">
      <c r="B20" s="1707"/>
    </row>
    <row r="21" spans="1:2" s="1704" customFormat="1">
      <c r="B21" s="1707"/>
    </row>
    <row r="22" spans="1:2" s="1704" customFormat="1">
      <c r="B22" s="1707"/>
    </row>
    <row r="23" spans="1:2" s="1704" customFormat="1">
      <c r="B23" s="1707"/>
    </row>
    <row r="24" spans="1:2" s="1704" customFormat="1">
      <c r="B24" s="1707"/>
    </row>
    <row r="25" spans="1:2" s="1704" customFormat="1">
      <c r="B25" s="1707"/>
    </row>
    <row r="26" spans="1:2" s="1704" customFormat="1">
      <c r="B26" s="1707"/>
    </row>
    <row r="27" spans="1:2" s="1704" customFormat="1">
      <c r="B27" s="1707"/>
    </row>
    <row r="28" spans="1:2" s="1704" customFormat="1">
      <c r="B28" s="1707"/>
    </row>
    <row r="29" spans="1:2" s="1704" customFormat="1">
      <c r="B29" s="1707"/>
    </row>
    <row r="30" spans="1:2" s="1704" customFormat="1">
      <c r="B30" s="1707"/>
    </row>
    <row r="31" spans="1:2" s="1704" customFormat="1">
      <c r="B31" s="1707"/>
    </row>
    <row r="32" spans="1:2" s="1704" customFormat="1">
      <c r="B32" s="1707"/>
    </row>
    <row r="33" spans="2:2" s="1704" customFormat="1">
      <c r="B33" s="1707"/>
    </row>
    <row r="34" spans="2:2" s="1704" customFormat="1">
      <c r="B34" s="1707"/>
    </row>
    <row r="35" spans="2:2" s="1704" customFormat="1">
      <c r="B35" s="1707"/>
    </row>
    <row r="36" spans="2:2" s="1704" customFormat="1">
      <c r="B36" s="1707"/>
    </row>
    <row r="37" spans="2:2" s="1704" customFormat="1">
      <c r="B37" s="1707"/>
    </row>
    <row r="38" spans="2:2" s="1704" customFormat="1">
      <c r="B38" s="1707"/>
    </row>
    <row r="39" spans="2:2" s="1704" customFormat="1">
      <c r="B39" s="1707"/>
    </row>
    <row r="40" spans="2:2" s="1704" customFormat="1">
      <c r="B40" s="1707"/>
    </row>
    <row r="41" spans="2:2" s="1704" customFormat="1">
      <c r="B41" s="1707"/>
    </row>
    <row r="42" spans="2:2" s="1704" customFormat="1">
      <c r="B42" s="1707"/>
    </row>
  </sheetData>
  <mergeCells count="1">
    <mergeCell ref="A1:M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M42"/>
  <sheetViews>
    <sheetView workbookViewId="0">
      <selection activeCell="D6" sqref="D6"/>
    </sheetView>
  </sheetViews>
  <sheetFormatPr defaultRowHeight="13.2"/>
  <cols>
    <col min="1" max="1" width="6.21875" style="1691" customWidth="1"/>
    <col min="2" max="2" width="100.77734375" style="1691" customWidth="1"/>
    <col min="3" max="16384" width="8.88671875" style="1691"/>
  </cols>
  <sheetData>
    <row r="1" spans="1:13" ht="40.200000000000003" customHeight="1" thickBot="1">
      <c r="A1" s="2690" t="s">
        <v>4168</v>
      </c>
      <c r="B1" s="2690"/>
      <c r="C1" s="2690"/>
      <c r="D1" s="2690"/>
      <c r="E1" s="2690"/>
      <c r="F1" s="2690"/>
      <c r="G1" s="2690"/>
      <c r="H1" s="2690"/>
      <c r="I1" s="2690"/>
      <c r="J1" s="2690"/>
      <c r="K1" s="2690"/>
      <c r="L1" s="2690"/>
      <c r="M1" s="2690"/>
    </row>
    <row r="2" spans="1:13" s="1693" customFormat="1" ht="42" customHeight="1" thickTop="1" thickBot="1">
      <c r="A2" s="1692" t="s">
        <v>445</v>
      </c>
      <c r="B2" s="1692" t="s">
        <v>4165</v>
      </c>
    </row>
    <row r="3" spans="1:13" s="1696" customFormat="1" ht="114.6" customHeight="1" thickTop="1">
      <c r="A3" s="1694">
        <v>1</v>
      </c>
      <c r="B3" s="1695" t="s">
        <v>4321</v>
      </c>
    </row>
    <row r="4" spans="1:13" s="1696" customFormat="1" ht="60" customHeight="1">
      <c r="A4" s="1697">
        <v>2</v>
      </c>
      <c r="B4" s="1698" t="s">
        <v>4322</v>
      </c>
    </row>
    <row r="5" spans="1:13" s="1696" customFormat="1" ht="81" customHeight="1">
      <c r="A5" s="1697">
        <v>3</v>
      </c>
      <c r="B5" s="1698" t="s">
        <v>4311</v>
      </c>
    </row>
    <row r="6" spans="1:13" s="1696" customFormat="1" ht="70.8" customHeight="1">
      <c r="A6" s="1697">
        <v>4</v>
      </c>
      <c r="B6" s="1698" t="s">
        <v>4312</v>
      </c>
    </row>
    <row r="7" spans="1:13" s="1696" customFormat="1" ht="72" customHeight="1">
      <c r="A7" s="1697">
        <v>5</v>
      </c>
      <c r="B7" s="1698" t="s">
        <v>4313</v>
      </c>
    </row>
    <row r="8" spans="1:13" s="1696" customFormat="1" ht="60" customHeight="1">
      <c r="A8" s="1697">
        <v>6</v>
      </c>
      <c r="B8" s="1698" t="s">
        <v>4323</v>
      </c>
    </row>
    <row r="9" spans="1:13" s="1696" customFormat="1" ht="73.2" customHeight="1">
      <c r="A9" s="1697">
        <v>7</v>
      </c>
      <c r="B9" s="1698" t="s">
        <v>4169</v>
      </c>
    </row>
    <row r="10" spans="1:13" s="1696" customFormat="1" ht="78" customHeight="1">
      <c r="A10" s="1697">
        <v>8</v>
      </c>
      <c r="B10" s="1698" t="s">
        <v>4310</v>
      </c>
    </row>
    <row r="11" spans="1:13" s="1696" customFormat="1" ht="30" customHeight="1">
      <c r="A11" s="1699"/>
      <c r="B11" s="1700"/>
    </row>
    <row r="12" spans="1:13" s="1696" customFormat="1" ht="30" customHeight="1">
      <c r="A12" s="1699"/>
      <c r="B12" s="1700"/>
    </row>
    <row r="13" spans="1:13" s="1696" customFormat="1" ht="30" customHeight="1">
      <c r="A13" s="1699"/>
      <c r="B13" s="1700"/>
    </row>
    <row r="14" spans="1:13" s="1696" customFormat="1" ht="30" customHeight="1">
      <c r="A14" s="1701"/>
      <c r="B14" s="1700"/>
    </row>
    <row r="15" spans="1:13" s="1704" customFormat="1" ht="30" customHeight="1">
      <c r="A15" s="1702"/>
      <c r="B15" s="1703"/>
    </row>
    <row r="16" spans="1:13" s="1704" customFormat="1" ht="30" customHeight="1">
      <c r="A16" s="1702"/>
      <c r="B16" s="1703"/>
    </row>
    <row r="17" spans="1:2" s="1704" customFormat="1" ht="30" customHeight="1">
      <c r="A17" s="1702"/>
      <c r="B17" s="1703"/>
    </row>
    <row r="18" spans="1:2" s="1704" customFormat="1" ht="30" customHeight="1">
      <c r="A18" s="1702"/>
      <c r="B18" s="1703"/>
    </row>
    <row r="19" spans="1:2" s="1704" customFormat="1" ht="30" customHeight="1" thickBot="1">
      <c r="A19" s="1705"/>
      <c r="B19" s="1706"/>
    </row>
    <row r="20" spans="1:2" s="1704" customFormat="1">
      <c r="B20" s="1707"/>
    </row>
    <row r="21" spans="1:2" s="1704" customFormat="1">
      <c r="B21" s="1707"/>
    </row>
    <row r="22" spans="1:2" s="1704" customFormat="1">
      <c r="B22" s="1707"/>
    </row>
    <row r="23" spans="1:2" s="1704" customFormat="1">
      <c r="B23" s="1707"/>
    </row>
    <row r="24" spans="1:2" s="1704" customFormat="1">
      <c r="B24" s="1707"/>
    </row>
    <row r="25" spans="1:2" s="1704" customFormat="1">
      <c r="B25" s="1707"/>
    </row>
    <row r="26" spans="1:2" s="1704" customFormat="1">
      <c r="B26" s="1707"/>
    </row>
    <row r="27" spans="1:2" s="1704" customFormat="1">
      <c r="B27" s="1707"/>
    </row>
    <row r="28" spans="1:2" s="1704" customFormat="1">
      <c r="B28" s="1707"/>
    </row>
    <row r="29" spans="1:2" s="1704" customFormat="1">
      <c r="B29" s="1707"/>
    </row>
    <row r="30" spans="1:2" s="1704" customFormat="1">
      <c r="B30" s="1707"/>
    </row>
    <row r="31" spans="1:2" s="1704" customFormat="1">
      <c r="B31" s="1707"/>
    </row>
    <row r="32" spans="1:2" s="1704" customFormat="1">
      <c r="B32" s="1707"/>
    </row>
    <row r="33" spans="2:2" s="1704" customFormat="1">
      <c r="B33" s="1707"/>
    </row>
    <row r="34" spans="2:2" s="1704" customFormat="1">
      <c r="B34" s="1707"/>
    </row>
    <row r="35" spans="2:2" s="1704" customFormat="1">
      <c r="B35" s="1707"/>
    </row>
    <row r="36" spans="2:2" s="1704" customFormat="1">
      <c r="B36" s="1707"/>
    </row>
    <row r="37" spans="2:2" s="1704" customFormat="1">
      <c r="B37" s="1707"/>
    </row>
    <row r="38" spans="2:2" s="1704" customFormat="1">
      <c r="B38" s="1707"/>
    </row>
    <row r="39" spans="2:2" s="1704" customFormat="1">
      <c r="B39" s="1707"/>
    </row>
    <row r="40" spans="2:2" s="1704" customFormat="1">
      <c r="B40" s="1707"/>
    </row>
    <row r="41" spans="2:2" s="1704" customFormat="1">
      <c r="B41" s="1707"/>
    </row>
    <row r="42" spans="2:2" s="1704" customFormat="1">
      <c r="B42" s="1707"/>
    </row>
  </sheetData>
  <mergeCells count="1">
    <mergeCell ref="A1:M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A1:J98"/>
  <sheetViews>
    <sheetView zoomScaleNormal="100" workbookViewId="0">
      <selection activeCell="A66" sqref="A66:A73"/>
    </sheetView>
  </sheetViews>
  <sheetFormatPr defaultColWidth="9.33203125" defaultRowHeight="13.2"/>
  <cols>
    <col min="1" max="1" width="88.88671875" style="161" customWidth="1"/>
    <col min="2" max="2" width="0.109375" style="161" customWidth="1"/>
    <col min="3" max="3" width="8" style="161" hidden="1" customWidth="1"/>
    <col min="4" max="4" width="9.33203125" style="161" hidden="1" customWidth="1"/>
    <col min="5" max="5" width="15.6640625" style="161" customWidth="1"/>
    <col min="6" max="6" width="15.21875" style="161" customWidth="1"/>
    <col min="7" max="7" width="17.109375" style="161" customWidth="1"/>
    <col min="8" max="8" width="6.77734375" style="161" customWidth="1"/>
    <col min="9" max="9" width="1.109375" style="161" customWidth="1"/>
    <col min="10" max="10" width="16.109375" style="161" customWidth="1"/>
    <col min="11" max="16384" width="9.33203125" style="161"/>
  </cols>
  <sheetData>
    <row r="1" spans="1:10" ht="39.6" customHeight="1" thickTop="1" thickBot="1">
      <c r="A1" s="2691" t="s">
        <v>4176</v>
      </c>
      <c r="B1" s="2691"/>
      <c r="C1" s="2691"/>
      <c r="D1" s="2691"/>
      <c r="E1" s="2691"/>
      <c r="F1" s="2691"/>
      <c r="G1" s="2691"/>
      <c r="H1" s="2691"/>
      <c r="I1" s="2691"/>
      <c r="J1" s="2691"/>
    </row>
    <row r="2" spans="1:10" ht="58.8" customHeight="1" thickTop="1" thickBot="1">
      <c r="A2" s="1711" t="s">
        <v>4177</v>
      </c>
      <c r="B2" s="1711"/>
      <c r="C2" s="1711"/>
      <c r="D2" s="1711"/>
      <c r="E2" s="2692" t="str">
        <f>'Master Data'!D18</f>
        <v>INGWAVUMA: JOSINI: REPAIRS AND MAINTENANCE TO TWO CLASSROOMS</v>
      </c>
      <c r="F2" s="2693"/>
      <c r="G2" s="2693"/>
      <c r="H2" s="2693"/>
      <c r="I2" s="2693"/>
      <c r="J2" s="2694"/>
    </row>
    <row r="3" spans="1:10" ht="30" customHeight="1" thickTop="1" thickBot="1">
      <c r="A3" s="1711" t="s">
        <v>686</v>
      </c>
      <c r="B3" s="1711"/>
      <c r="C3" s="1711"/>
      <c r="D3" s="1711"/>
      <c r="E3" s="2695" t="str">
        <f>'Master Data'!F12</f>
        <v>ZNQ1222 W</v>
      </c>
      <c r="F3" s="2696"/>
      <c r="G3" s="2696"/>
      <c r="H3" s="2696"/>
      <c r="I3" s="2696"/>
      <c r="J3" s="2697"/>
    </row>
    <row r="4" spans="1:10" ht="30" customHeight="1" thickTop="1" thickBot="1">
      <c r="A4" s="1711" t="s">
        <v>3645</v>
      </c>
      <c r="B4" s="1711"/>
      <c r="C4" s="1711"/>
      <c r="D4" s="1711"/>
      <c r="E4" s="2695" t="str">
        <f>'Master Data'!D13</f>
        <v>021077</v>
      </c>
      <c r="F4" s="2696"/>
      <c r="G4" s="2696"/>
      <c r="H4" s="2696"/>
      <c r="I4" s="2696"/>
      <c r="J4" s="2697"/>
    </row>
    <row r="5" spans="1:10" s="1202" customFormat="1" ht="15" customHeight="1" thickTop="1">
      <c r="A5" s="2698" t="s">
        <v>4178</v>
      </c>
      <c r="B5" s="2699"/>
      <c r="C5" s="2699"/>
      <c r="D5" s="2699"/>
      <c r="E5" s="2699"/>
      <c r="F5" s="2699"/>
      <c r="G5" s="2699"/>
      <c r="H5" s="2699"/>
      <c r="I5" s="2699"/>
      <c r="J5" s="2700"/>
    </row>
    <row r="6" spans="1:10" s="1202" customFormat="1" ht="15" customHeight="1">
      <c r="A6" s="2698" t="s">
        <v>4179</v>
      </c>
      <c r="B6" s="2699"/>
      <c r="C6" s="2699"/>
      <c r="D6" s="2699"/>
      <c r="E6" s="2699"/>
      <c r="F6" s="2699"/>
      <c r="G6" s="2699"/>
      <c r="H6" s="2699"/>
      <c r="I6" s="2699"/>
      <c r="J6" s="2700"/>
    </row>
    <row r="7" spans="1:10" s="1202" customFormat="1" ht="23.4" customHeight="1">
      <c r="A7" s="2698" t="s">
        <v>4180</v>
      </c>
      <c r="B7" s="2699"/>
      <c r="C7" s="2699"/>
      <c r="D7" s="2699"/>
      <c r="E7" s="2699"/>
      <c r="F7" s="2699"/>
      <c r="G7" s="2699"/>
      <c r="H7" s="2699"/>
      <c r="I7" s="2699"/>
      <c r="J7" s="2700"/>
    </row>
    <row r="8" spans="1:10" ht="27" customHeight="1">
      <c r="A8" s="2707" t="s">
        <v>4181</v>
      </c>
      <c r="B8" s="2475"/>
      <c r="C8" s="2475"/>
      <c r="D8" s="2475"/>
      <c r="E8" s="2475"/>
      <c r="F8" s="2475"/>
      <c r="G8" s="2475"/>
      <c r="H8" s="2475"/>
      <c r="I8" s="2475"/>
      <c r="J8" s="2708"/>
    </row>
    <row r="9" spans="1:10" ht="46.2" customHeight="1">
      <c r="A9" s="2709" t="s">
        <v>4182</v>
      </c>
      <c r="B9" s="2710"/>
      <c r="C9" s="2710"/>
      <c r="D9" s="2710"/>
      <c r="E9" s="2710"/>
      <c r="F9" s="2710"/>
      <c r="G9" s="2710"/>
      <c r="H9" s="2710"/>
      <c r="I9" s="2710"/>
      <c r="J9" s="2711"/>
    </row>
    <row r="10" spans="1:10" ht="15" customHeight="1">
      <c r="A10" s="2712" t="s">
        <v>4183</v>
      </c>
      <c r="B10" s="2713"/>
      <c r="C10" s="2713"/>
      <c r="D10" s="2713"/>
      <c r="E10" s="2713"/>
      <c r="F10" s="2713"/>
      <c r="G10" s="2713"/>
      <c r="H10" s="2713"/>
      <c r="I10" s="2713"/>
      <c r="J10" s="2714"/>
    </row>
    <row r="11" spans="1:10" ht="23.4" customHeight="1">
      <c r="A11" s="2704" t="s">
        <v>4184</v>
      </c>
      <c r="B11" s="2705"/>
      <c r="C11" s="2705"/>
      <c r="D11" s="2705"/>
      <c r="E11" s="2705"/>
      <c r="F11" s="2705"/>
      <c r="G11" s="2705"/>
      <c r="H11" s="2705"/>
      <c r="I11" s="2705"/>
      <c r="J11" s="2706"/>
    </row>
    <row r="12" spans="1:10" ht="26.4" customHeight="1">
      <c r="A12" s="2715" t="s">
        <v>4185</v>
      </c>
      <c r="B12" s="2126"/>
      <c r="C12" s="2126"/>
      <c r="D12" s="2126"/>
      <c r="E12" s="2126"/>
      <c r="F12" s="2126"/>
      <c r="G12" s="2126"/>
      <c r="H12" s="2126"/>
      <c r="I12" s="2126"/>
      <c r="J12" s="2716"/>
    </row>
    <row r="13" spans="1:10" ht="26.4" customHeight="1">
      <c r="A13" s="2701" t="s">
        <v>4186</v>
      </c>
      <c r="B13" s="2702"/>
      <c r="C13" s="2702"/>
      <c r="D13" s="2702"/>
      <c r="E13" s="2702"/>
      <c r="F13" s="2702"/>
      <c r="G13" s="2702"/>
      <c r="H13" s="2702"/>
      <c r="I13" s="2702"/>
      <c r="J13" s="2703"/>
    </row>
    <row r="14" spans="1:10" ht="21" customHeight="1">
      <c r="A14" s="2701" t="s">
        <v>4187</v>
      </c>
      <c r="B14" s="2702"/>
      <c r="C14" s="2702"/>
      <c r="D14" s="2702"/>
      <c r="E14" s="2702"/>
      <c r="F14" s="2702"/>
      <c r="G14" s="2702"/>
      <c r="H14" s="2702"/>
      <c r="I14" s="2702"/>
      <c r="J14" s="2703"/>
    </row>
    <row r="15" spans="1:10" ht="19.8" customHeight="1">
      <c r="A15" s="2701" t="s">
        <v>4188</v>
      </c>
      <c r="B15" s="2702"/>
      <c r="C15" s="2702"/>
      <c r="D15" s="2702"/>
      <c r="E15" s="2702"/>
      <c r="F15" s="2702"/>
      <c r="G15" s="2702"/>
      <c r="H15" s="2702"/>
      <c r="I15" s="2702"/>
      <c r="J15" s="2703"/>
    </row>
    <row r="16" spans="1:10" ht="18.600000000000001" customHeight="1">
      <c r="A16" s="2701" t="s">
        <v>4189</v>
      </c>
      <c r="B16" s="2702"/>
      <c r="C16" s="2702"/>
      <c r="D16" s="2702"/>
      <c r="E16" s="2702"/>
      <c r="F16" s="2702"/>
      <c r="G16" s="2702"/>
      <c r="H16" s="2702"/>
      <c r="I16" s="2702"/>
      <c r="J16" s="2703"/>
    </row>
    <row r="17" spans="1:10" ht="18.600000000000001" customHeight="1">
      <c r="A17" s="2704" t="s">
        <v>4190</v>
      </c>
      <c r="B17" s="2705"/>
      <c r="C17" s="2705"/>
      <c r="D17" s="2705"/>
      <c r="E17" s="2705"/>
      <c r="F17" s="2705"/>
      <c r="G17" s="2705"/>
      <c r="H17" s="2705"/>
      <c r="I17" s="2705"/>
      <c r="J17" s="2706"/>
    </row>
    <row r="18" spans="1:10" ht="39.6" customHeight="1">
      <c r="A18" s="2707" t="s">
        <v>4191</v>
      </c>
      <c r="B18" s="2475"/>
      <c r="C18" s="2475"/>
      <c r="D18" s="2475"/>
      <c r="E18" s="2475"/>
      <c r="F18" s="2475"/>
      <c r="G18" s="2475"/>
      <c r="H18" s="2475"/>
      <c r="I18" s="2475"/>
      <c r="J18" s="2708"/>
    </row>
    <row r="19" spans="1:10" ht="18.600000000000001" customHeight="1">
      <c r="A19" s="2707" t="s">
        <v>4192</v>
      </c>
      <c r="B19" s="2475"/>
      <c r="C19" s="2475"/>
      <c r="D19" s="2475"/>
      <c r="E19" s="2475"/>
      <c r="F19" s="2475"/>
      <c r="G19" s="2475"/>
      <c r="H19" s="2475"/>
      <c r="I19" s="2475"/>
      <c r="J19" s="2708"/>
    </row>
    <row r="20" spans="1:10" ht="18.600000000000001" customHeight="1">
      <c r="A20" s="2704" t="s">
        <v>4193</v>
      </c>
      <c r="B20" s="2705"/>
      <c r="C20" s="2705"/>
      <c r="D20" s="2705"/>
      <c r="E20" s="2705"/>
      <c r="F20" s="2705"/>
      <c r="G20" s="2705"/>
      <c r="H20" s="2705"/>
      <c r="I20" s="2705"/>
      <c r="J20" s="2706"/>
    </row>
    <row r="21" spans="1:10" ht="28.2" customHeight="1">
      <c r="A21" s="2704" t="s">
        <v>4194</v>
      </c>
      <c r="B21" s="2705"/>
      <c r="C21" s="2705"/>
      <c r="D21" s="2705"/>
      <c r="E21" s="2705"/>
      <c r="F21" s="2705"/>
      <c r="G21" s="2705"/>
      <c r="H21" s="2705"/>
      <c r="I21" s="2705"/>
      <c r="J21" s="2706"/>
    </row>
    <row r="22" spans="1:10" ht="21" customHeight="1">
      <c r="A22" s="2701" t="s">
        <v>4195</v>
      </c>
      <c r="B22" s="2702"/>
      <c r="C22" s="2702"/>
      <c r="D22" s="2702"/>
      <c r="E22" s="2702"/>
      <c r="F22" s="2702"/>
      <c r="G22" s="2702"/>
      <c r="H22" s="2702"/>
      <c r="I22" s="2702"/>
      <c r="J22" s="2703"/>
    </row>
    <row r="23" spans="1:10" ht="28.8" customHeight="1">
      <c r="A23" s="2704" t="s">
        <v>4196</v>
      </c>
      <c r="B23" s="2705"/>
      <c r="C23" s="2705"/>
      <c r="D23" s="2705"/>
      <c r="E23" s="2705"/>
      <c r="F23" s="2705"/>
      <c r="G23" s="2705"/>
      <c r="H23" s="2705"/>
      <c r="I23" s="2705"/>
      <c r="J23" s="2706"/>
    </row>
    <row r="24" spans="1:10" ht="18.899999999999999" customHeight="1">
      <c r="A24" s="2722"/>
      <c r="B24" s="2722"/>
      <c r="C24" s="2722"/>
      <c r="D24" s="2723" t="s">
        <v>4197</v>
      </c>
      <c r="E24" s="2723"/>
      <c r="F24" s="2723"/>
      <c r="G24" s="2723"/>
      <c r="H24" s="2723"/>
      <c r="I24" s="2723"/>
      <c r="J24" s="2723"/>
    </row>
    <row r="25" spans="1:10" ht="18.899999999999999" customHeight="1">
      <c r="A25" s="2717" t="s">
        <v>4198</v>
      </c>
      <c r="B25" s="2717"/>
      <c r="C25" s="2717"/>
      <c r="D25" s="2718">
        <f>'Master Data'!D21</f>
        <v>80</v>
      </c>
      <c r="E25" s="2719"/>
      <c r="F25" s="2719"/>
      <c r="G25" s="2719"/>
      <c r="H25" s="2719"/>
      <c r="I25" s="2719"/>
      <c r="J25" s="2719"/>
    </row>
    <row r="26" spans="1:10" ht="18.899999999999999" customHeight="1">
      <c r="A26" s="2717" t="s">
        <v>4199</v>
      </c>
      <c r="B26" s="2717"/>
      <c r="C26" s="2717"/>
      <c r="D26" s="2719">
        <f>'Master Data'!E33</f>
        <v>20</v>
      </c>
      <c r="E26" s="2719"/>
      <c r="F26" s="2719"/>
      <c r="G26" s="2719"/>
      <c r="H26" s="2719"/>
      <c r="I26" s="2719"/>
      <c r="J26" s="2719"/>
    </row>
    <row r="27" spans="1:10" ht="24" customHeight="1">
      <c r="A27" s="2720" t="s">
        <v>4200</v>
      </c>
      <c r="B27" s="2720"/>
      <c r="C27" s="2720"/>
      <c r="D27" s="2721">
        <v>100</v>
      </c>
      <c r="E27" s="2721"/>
      <c r="F27" s="2721"/>
      <c r="G27" s="2721"/>
      <c r="H27" s="2721"/>
      <c r="I27" s="2721"/>
      <c r="J27" s="2721"/>
    </row>
    <row r="28" spans="1:10" s="1712" customFormat="1" ht="8.4" customHeight="1">
      <c r="A28" s="2727"/>
      <c r="B28" s="2728"/>
      <c r="C28" s="2728"/>
      <c r="D28" s="2728"/>
      <c r="E28" s="2728"/>
      <c r="F28" s="2728"/>
      <c r="G28" s="2728"/>
      <c r="H28" s="2728"/>
      <c r="I28" s="2728"/>
      <c r="J28" s="2729"/>
    </row>
    <row r="29" spans="1:10" ht="41.4" customHeight="1">
      <c r="A29" s="2707" t="s">
        <v>4201</v>
      </c>
      <c r="B29" s="2475"/>
      <c r="C29" s="2475"/>
      <c r="D29" s="2475"/>
      <c r="E29" s="2475"/>
      <c r="F29" s="2475"/>
      <c r="G29" s="2475"/>
      <c r="H29" s="2475"/>
      <c r="I29" s="2475"/>
      <c r="J29" s="2708"/>
    </row>
    <row r="30" spans="1:10" ht="43.8" customHeight="1">
      <c r="A30" s="2707" t="s">
        <v>4202</v>
      </c>
      <c r="B30" s="2475"/>
      <c r="C30" s="2475"/>
      <c r="D30" s="2475"/>
      <c r="E30" s="2475"/>
      <c r="F30" s="2475"/>
      <c r="G30" s="2475"/>
      <c r="H30" s="2475"/>
      <c r="I30" s="2475"/>
      <c r="J30" s="2708"/>
    </row>
    <row r="31" spans="1:10" ht="15" customHeight="1">
      <c r="A31" s="2712" t="s">
        <v>4203</v>
      </c>
      <c r="B31" s="2713"/>
      <c r="C31" s="2713"/>
      <c r="D31" s="2713"/>
      <c r="E31" s="2713"/>
      <c r="F31" s="2713"/>
      <c r="G31" s="2713"/>
      <c r="H31" s="2713"/>
      <c r="I31" s="2713"/>
      <c r="J31" s="2714"/>
    </row>
    <row r="32" spans="1:10" ht="40.799999999999997" customHeight="1">
      <c r="A32" s="2715" t="s">
        <v>4204</v>
      </c>
      <c r="B32" s="2126"/>
      <c r="C32" s="2126"/>
      <c r="D32" s="2126"/>
      <c r="E32" s="2126"/>
      <c r="F32" s="2126"/>
      <c r="G32" s="2126"/>
      <c r="H32" s="2126"/>
      <c r="I32" s="2126"/>
      <c r="J32" s="2716"/>
    </row>
    <row r="33" spans="1:10" ht="33.6" customHeight="1">
      <c r="A33" s="2715" t="s">
        <v>4205</v>
      </c>
      <c r="B33" s="2126"/>
      <c r="C33" s="2126"/>
      <c r="D33" s="2126"/>
      <c r="E33" s="2126"/>
      <c r="F33" s="2126"/>
      <c r="G33" s="2126"/>
      <c r="H33" s="2126"/>
      <c r="I33" s="2126"/>
      <c r="J33" s="2716"/>
    </row>
    <row r="34" spans="1:10" ht="35.4" customHeight="1">
      <c r="A34" s="2715" t="s">
        <v>4206</v>
      </c>
      <c r="B34" s="2126"/>
      <c r="C34" s="2126"/>
      <c r="D34" s="2126"/>
      <c r="E34" s="2126"/>
      <c r="F34" s="2126"/>
      <c r="G34" s="2126"/>
      <c r="H34" s="2126"/>
      <c r="I34" s="2126"/>
      <c r="J34" s="2716"/>
    </row>
    <row r="35" spans="1:10" ht="66.599999999999994" customHeight="1">
      <c r="A35" s="2715" t="s">
        <v>4207</v>
      </c>
      <c r="B35" s="2126"/>
      <c r="C35" s="2126"/>
      <c r="D35" s="2126"/>
      <c r="E35" s="2126"/>
      <c r="F35" s="2126"/>
      <c r="G35" s="2126"/>
      <c r="H35" s="2126"/>
      <c r="I35" s="2126"/>
      <c r="J35" s="2716"/>
    </row>
    <row r="36" spans="1:10" ht="22.8" customHeight="1">
      <c r="A36" s="2701" t="s">
        <v>4208</v>
      </c>
      <c r="B36" s="2702"/>
      <c r="C36" s="2702"/>
      <c r="D36" s="2702"/>
      <c r="E36" s="2702"/>
      <c r="F36" s="2702"/>
      <c r="G36" s="2702"/>
      <c r="H36" s="2702"/>
      <c r="I36" s="2702"/>
      <c r="J36" s="2703"/>
    </row>
    <row r="37" spans="1:10" ht="28.2" customHeight="1">
      <c r="A37" s="2712" t="s">
        <v>4209</v>
      </c>
      <c r="B37" s="2713"/>
      <c r="C37" s="2713"/>
      <c r="D37" s="2713"/>
      <c r="E37" s="2713"/>
      <c r="F37" s="2713"/>
      <c r="G37" s="2713"/>
      <c r="H37" s="2713"/>
      <c r="I37" s="2713"/>
      <c r="J37" s="2714"/>
    </row>
    <row r="38" spans="1:10" ht="27.6" customHeight="1">
      <c r="A38" s="2701" t="s">
        <v>4210</v>
      </c>
      <c r="B38" s="2702"/>
      <c r="C38" s="2702"/>
      <c r="D38" s="2702"/>
      <c r="E38" s="2702"/>
      <c r="F38" s="2702"/>
      <c r="G38" s="2702"/>
      <c r="H38" s="2702"/>
      <c r="I38" s="2702"/>
      <c r="J38" s="2703"/>
    </row>
    <row r="39" spans="1:10" ht="27.6" customHeight="1">
      <c r="A39" s="2724" t="s">
        <v>4211</v>
      </c>
      <c r="B39" s="2725"/>
      <c r="C39" s="2725"/>
      <c r="D39" s="2725"/>
      <c r="E39" s="2725"/>
      <c r="F39" s="2725"/>
      <c r="G39" s="2725"/>
      <c r="H39" s="2725"/>
      <c r="I39" s="2725"/>
      <c r="J39" s="2726"/>
    </row>
    <row r="40" spans="1:10" ht="22.2" customHeight="1" thickBot="1">
      <c r="A40" s="2704" t="s">
        <v>4212</v>
      </c>
      <c r="B40" s="2705"/>
      <c r="C40" s="2705"/>
      <c r="D40" s="2705"/>
      <c r="E40" s="2705"/>
      <c r="F40" s="2705"/>
      <c r="G40" s="2705"/>
      <c r="H40" s="2705"/>
      <c r="I40" s="2705"/>
      <c r="J40" s="2706"/>
    </row>
    <row r="41" spans="1:10" ht="15" customHeight="1" thickTop="1">
      <c r="A41" s="2736" t="s">
        <v>4213</v>
      </c>
      <c r="B41" s="2737"/>
      <c r="C41" s="2737"/>
      <c r="D41" s="2737"/>
      <c r="E41" s="2737"/>
      <c r="F41" s="2737"/>
      <c r="G41" s="2737"/>
      <c r="H41" s="2737"/>
      <c r="I41" s="2737"/>
      <c r="J41" s="2738"/>
    </row>
    <row r="42" spans="1:10" ht="21.6" customHeight="1" thickBot="1">
      <c r="A42" s="2739" t="s">
        <v>4214</v>
      </c>
      <c r="B42" s="2740"/>
      <c r="C42" s="2740"/>
      <c r="D42" s="2740"/>
      <c r="E42" s="2740"/>
      <c r="F42" s="2740"/>
      <c r="G42" s="2740"/>
      <c r="H42" s="2740"/>
      <c r="I42" s="2740"/>
      <c r="J42" s="2741"/>
    </row>
    <row r="43" spans="1:10" ht="15" customHeight="1" thickTop="1">
      <c r="A43" s="2704" t="s">
        <v>4215</v>
      </c>
      <c r="B43" s="2705"/>
      <c r="C43" s="2705"/>
      <c r="D43" s="2705"/>
      <c r="E43" s="2705"/>
      <c r="F43" s="2705"/>
      <c r="G43" s="2705"/>
      <c r="H43" s="2705"/>
      <c r="I43" s="2705"/>
      <c r="J43" s="2706"/>
    </row>
    <row r="44" spans="1:10" ht="15" customHeight="1">
      <c r="A44" s="2704" t="s">
        <v>4216</v>
      </c>
      <c r="B44" s="2705"/>
      <c r="C44" s="2705"/>
      <c r="D44" s="2705"/>
      <c r="E44" s="2705"/>
      <c r="F44" s="2705"/>
      <c r="G44" s="2705"/>
      <c r="H44" s="2705"/>
      <c r="I44" s="2705"/>
      <c r="J44" s="2706"/>
    </row>
    <row r="45" spans="1:10" ht="15" customHeight="1">
      <c r="A45" s="2742" t="s">
        <v>4217</v>
      </c>
      <c r="B45" s="2743"/>
      <c r="C45" s="2743"/>
      <c r="D45" s="2743"/>
      <c r="E45" s="2743"/>
      <c r="F45" s="2743"/>
      <c r="G45" s="2743"/>
      <c r="H45" s="2743"/>
      <c r="I45" s="2743"/>
      <c r="J45" s="2744"/>
    </row>
    <row r="46" spans="1:10" ht="34.200000000000003" customHeight="1">
      <c r="A46" s="2704" t="s">
        <v>4218</v>
      </c>
      <c r="B46" s="2705"/>
      <c r="C46" s="2705"/>
      <c r="D46" s="2705"/>
      <c r="E46" s="2705"/>
      <c r="F46" s="2705"/>
      <c r="G46" s="2705"/>
      <c r="H46" s="2705"/>
      <c r="I46" s="2705"/>
      <c r="J46" s="2706"/>
    </row>
    <row r="47" spans="1:10" ht="24.6" customHeight="1">
      <c r="A47" s="2704" t="s">
        <v>4219</v>
      </c>
      <c r="B47" s="2705"/>
      <c r="C47" s="2705"/>
      <c r="D47" s="2705"/>
      <c r="E47" s="2705"/>
      <c r="F47" s="2705"/>
      <c r="G47" s="2705"/>
      <c r="H47" s="2705"/>
      <c r="I47" s="2705"/>
      <c r="J47" s="2706"/>
    </row>
    <row r="48" spans="1:10" ht="28.2" customHeight="1">
      <c r="A48" s="2701" t="s">
        <v>4220</v>
      </c>
      <c r="B48" s="2702"/>
      <c r="C48" s="2702"/>
      <c r="D48" s="2702"/>
      <c r="E48" s="2702"/>
      <c r="F48" s="2702"/>
      <c r="G48" s="2702"/>
      <c r="H48" s="2702"/>
      <c r="I48" s="2702"/>
      <c r="J48" s="2703"/>
    </row>
    <row r="49" spans="1:10" ht="21" customHeight="1" thickBot="1">
      <c r="A49" s="2704" t="s">
        <v>4212</v>
      </c>
      <c r="B49" s="2705"/>
      <c r="C49" s="2705"/>
      <c r="D49" s="2705"/>
      <c r="E49" s="2705"/>
      <c r="F49" s="2705"/>
      <c r="G49" s="2705"/>
      <c r="H49" s="2705"/>
      <c r="I49" s="2705"/>
      <c r="J49" s="2706"/>
    </row>
    <row r="50" spans="1:10" ht="15" customHeight="1" thickTop="1">
      <c r="A50" s="2730" t="s">
        <v>4221</v>
      </c>
      <c r="B50" s="2731"/>
      <c r="C50" s="2731"/>
      <c r="D50" s="2731"/>
      <c r="E50" s="2731"/>
      <c r="F50" s="2731"/>
      <c r="G50" s="2731"/>
      <c r="H50" s="2731"/>
      <c r="I50" s="2731"/>
      <c r="J50" s="2732"/>
    </row>
    <row r="51" spans="1:10" ht="48.6" customHeight="1" thickBot="1">
      <c r="A51" s="2733" t="s">
        <v>4222</v>
      </c>
      <c r="B51" s="2734"/>
      <c r="C51" s="2734"/>
      <c r="D51" s="2734"/>
      <c r="E51" s="2734"/>
      <c r="F51" s="2734"/>
      <c r="G51" s="2734"/>
      <c r="H51" s="2734"/>
      <c r="I51" s="2734"/>
      <c r="J51" s="2735"/>
    </row>
    <row r="52" spans="1:10" ht="15" customHeight="1" thickTop="1">
      <c r="A52" s="2748" t="s">
        <v>4215</v>
      </c>
      <c r="B52" s="2749"/>
      <c r="C52" s="2749"/>
      <c r="D52" s="2749"/>
      <c r="E52" s="2749"/>
      <c r="F52" s="2749"/>
      <c r="G52" s="2749"/>
      <c r="H52" s="2749"/>
      <c r="I52" s="2749"/>
      <c r="J52" s="2750"/>
    </row>
    <row r="53" spans="1:10" ht="15" customHeight="1">
      <c r="A53" s="2704" t="s">
        <v>4223</v>
      </c>
      <c r="B53" s="2705"/>
      <c r="C53" s="2705"/>
      <c r="D53" s="2705"/>
      <c r="E53" s="2705"/>
      <c r="F53" s="2705"/>
      <c r="G53" s="2705"/>
      <c r="H53" s="2705"/>
      <c r="I53" s="2705"/>
      <c r="J53" s="2706"/>
    </row>
    <row r="54" spans="1:10" ht="15" customHeight="1">
      <c r="A54" s="2704" t="s">
        <v>4224</v>
      </c>
      <c r="B54" s="2705"/>
      <c r="C54" s="2705"/>
      <c r="D54" s="2705"/>
      <c r="E54" s="2705"/>
      <c r="F54" s="2705"/>
      <c r="G54" s="2705"/>
      <c r="H54" s="2705"/>
      <c r="I54" s="2705"/>
      <c r="J54" s="2706"/>
    </row>
    <row r="55" spans="1:10" ht="29.4" customHeight="1">
      <c r="A55" s="2742" t="s">
        <v>4225</v>
      </c>
      <c r="B55" s="2743"/>
      <c r="C55" s="2743"/>
      <c r="D55" s="2743"/>
      <c r="E55" s="2743"/>
      <c r="F55" s="2743"/>
      <c r="G55" s="2743"/>
      <c r="H55" s="2743"/>
      <c r="I55" s="2743"/>
      <c r="J55" s="2744"/>
    </row>
    <row r="56" spans="1:10" ht="25.8" customHeight="1">
      <c r="A56" s="2712" t="s">
        <v>4226</v>
      </c>
      <c r="B56" s="2713"/>
      <c r="C56" s="2713"/>
      <c r="D56" s="2713"/>
      <c r="E56" s="2713"/>
      <c r="F56" s="2713"/>
      <c r="G56" s="2713"/>
      <c r="H56" s="2713"/>
      <c r="I56" s="2713"/>
      <c r="J56" s="2714"/>
    </row>
    <row r="57" spans="1:10" ht="50.4" customHeight="1">
      <c r="A57" s="2707" t="s">
        <v>4227</v>
      </c>
      <c r="B57" s="2475"/>
      <c r="C57" s="2475"/>
      <c r="D57" s="2475"/>
      <c r="E57" s="2475"/>
      <c r="F57" s="2475"/>
      <c r="G57" s="2475"/>
      <c r="H57" s="2475"/>
      <c r="I57" s="2475"/>
      <c r="J57" s="2708"/>
    </row>
    <row r="58" spans="1:10" ht="36.6" customHeight="1">
      <c r="A58" s="2715" t="s">
        <v>4228</v>
      </c>
      <c r="B58" s="2126"/>
      <c r="C58" s="2126"/>
      <c r="D58" s="2126"/>
      <c r="E58" s="2126"/>
      <c r="F58" s="2126"/>
      <c r="G58" s="2126"/>
      <c r="H58" s="2126"/>
      <c r="I58" s="2126"/>
      <c r="J58" s="2716"/>
    </row>
    <row r="59" spans="1:10" ht="31.8" customHeight="1">
      <c r="A59" s="2715" t="s">
        <v>4229</v>
      </c>
      <c r="B59" s="2126"/>
      <c r="C59" s="2126"/>
      <c r="D59" s="2126"/>
      <c r="E59" s="2126"/>
      <c r="F59" s="2126"/>
      <c r="G59" s="2126"/>
      <c r="H59" s="2126"/>
      <c r="I59" s="2126"/>
      <c r="J59" s="2716"/>
    </row>
    <row r="60" spans="1:10" ht="35.4" customHeight="1">
      <c r="A60" s="2707" t="s">
        <v>4230</v>
      </c>
      <c r="B60" s="2475"/>
      <c r="C60" s="2475"/>
      <c r="D60" s="2475"/>
      <c r="E60" s="2475"/>
      <c r="F60" s="2475"/>
      <c r="G60" s="2475"/>
      <c r="H60" s="2475"/>
      <c r="I60" s="2475"/>
      <c r="J60" s="2708"/>
    </row>
    <row r="61" spans="1:10" ht="28.8" customHeight="1">
      <c r="A61" s="2745" t="s">
        <v>4231</v>
      </c>
      <c r="B61" s="2746"/>
      <c r="C61" s="2746"/>
      <c r="D61" s="2746"/>
      <c r="E61" s="2746"/>
      <c r="F61" s="2746"/>
      <c r="G61" s="2746"/>
      <c r="H61" s="2746"/>
      <c r="I61" s="2746"/>
      <c r="J61" s="2747"/>
    </row>
    <row r="62" spans="1:10" ht="22.2" customHeight="1">
      <c r="A62" s="2712" t="s">
        <v>4232</v>
      </c>
      <c r="B62" s="2713"/>
      <c r="C62" s="2713"/>
      <c r="D62" s="2713"/>
      <c r="E62" s="2713"/>
      <c r="F62" s="2713"/>
      <c r="G62" s="2713"/>
      <c r="H62" s="2713"/>
      <c r="I62" s="2713"/>
      <c r="J62" s="2714"/>
    </row>
    <row r="63" spans="1:10" ht="42.6" customHeight="1">
      <c r="A63" s="2715" t="s">
        <v>4233</v>
      </c>
      <c r="B63" s="2126"/>
      <c r="C63" s="2126"/>
      <c r="D63" s="2126"/>
      <c r="E63" s="2126"/>
      <c r="F63" s="2126"/>
      <c r="G63" s="2126"/>
      <c r="H63" s="2126"/>
      <c r="I63" s="2126"/>
      <c r="J63" s="2716"/>
    </row>
    <row r="64" spans="1:10" ht="36" customHeight="1">
      <c r="A64" s="2701" t="s">
        <v>4234</v>
      </c>
      <c r="B64" s="2702"/>
      <c r="C64" s="2702"/>
      <c r="D64" s="2702"/>
      <c r="E64" s="2702"/>
      <c r="F64" s="2702"/>
      <c r="G64" s="2702"/>
      <c r="H64" s="2702"/>
      <c r="I64" s="2702"/>
      <c r="J64" s="2703"/>
    </row>
    <row r="65" spans="1:10" ht="112.2" customHeight="1">
      <c r="A65" s="1713" t="s">
        <v>4235</v>
      </c>
      <c r="B65" s="1714" t="s">
        <v>4236</v>
      </c>
      <c r="C65" s="2755" t="s">
        <v>4237</v>
      </c>
      <c r="D65" s="2755"/>
      <c r="E65" s="1715" t="s">
        <v>4238</v>
      </c>
      <c r="F65" s="1715" t="s">
        <v>4239</v>
      </c>
      <c r="G65" s="2756" t="s">
        <v>4240</v>
      </c>
      <c r="H65" s="2756"/>
      <c r="I65" s="2756" t="s">
        <v>4241</v>
      </c>
      <c r="J65" s="2757"/>
    </row>
    <row r="66" spans="1:10" ht="18" customHeight="1">
      <c r="A66" s="1716"/>
      <c r="B66" s="1717"/>
      <c r="C66" s="2751"/>
      <c r="D66" s="2751"/>
      <c r="E66" s="1718"/>
      <c r="F66" s="1718"/>
      <c r="G66" s="2753"/>
      <c r="H66" s="2753"/>
      <c r="I66" s="2753"/>
      <c r="J66" s="2754"/>
    </row>
    <row r="67" spans="1:10" ht="18" customHeight="1">
      <c r="A67" s="1716"/>
      <c r="B67" s="1717"/>
      <c r="C67" s="2751"/>
      <c r="D67" s="2751"/>
      <c r="E67" s="1718"/>
      <c r="F67" s="1719"/>
      <c r="G67" s="2752"/>
      <c r="H67" s="2753"/>
      <c r="I67" s="2753"/>
      <c r="J67" s="2754"/>
    </row>
    <row r="68" spans="1:10" ht="18" customHeight="1">
      <c r="A68" s="1716"/>
      <c r="B68" s="1717"/>
      <c r="C68" s="2751"/>
      <c r="D68" s="2751"/>
      <c r="E68" s="1718"/>
      <c r="F68" s="1718"/>
      <c r="G68" s="2753"/>
      <c r="H68" s="2753"/>
      <c r="I68" s="2753"/>
      <c r="J68" s="2754"/>
    </row>
    <row r="69" spans="1:10" ht="18" customHeight="1">
      <c r="A69" s="1716"/>
      <c r="B69" s="1717"/>
      <c r="C69" s="1717"/>
      <c r="D69" s="1717"/>
      <c r="E69" s="1718"/>
      <c r="F69" s="1718"/>
      <c r="G69" s="2758"/>
      <c r="H69" s="2759"/>
      <c r="I69" s="2758"/>
      <c r="J69" s="2760"/>
    </row>
    <row r="70" spans="1:10" ht="18" customHeight="1">
      <c r="A70" s="1716"/>
      <c r="B70" s="1717"/>
      <c r="C70" s="1717"/>
      <c r="D70" s="1717"/>
      <c r="E70" s="1718"/>
      <c r="F70" s="1718"/>
      <c r="G70" s="2758"/>
      <c r="H70" s="2759"/>
      <c r="I70" s="2758"/>
      <c r="J70" s="2760"/>
    </row>
    <row r="71" spans="1:10" ht="18" customHeight="1">
      <c r="A71" s="1716"/>
      <c r="B71" s="1717"/>
      <c r="C71" s="1717"/>
      <c r="D71" s="1717"/>
      <c r="E71" s="1718"/>
      <c r="F71" s="1718"/>
      <c r="G71" s="2758"/>
      <c r="H71" s="2759"/>
      <c r="I71" s="2758"/>
      <c r="J71" s="2760"/>
    </row>
    <row r="72" spans="1:10" ht="18" customHeight="1">
      <c r="A72" s="1716"/>
      <c r="B72" s="1717"/>
      <c r="C72" s="1717"/>
      <c r="D72" s="1717"/>
      <c r="E72" s="1718"/>
      <c r="F72" s="1718"/>
      <c r="G72" s="2758"/>
      <c r="H72" s="2759"/>
      <c r="I72" s="2758"/>
      <c r="J72" s="2760"/>
    </row>
    <row r="73" spans="1:10" ht="18" customHeight="1">
      <c r="A73" s="1716"/>
      <c r="B73" s="1717"/>
      <c r="C73" s="1717"/>
      <c r="D73" s="1717"/>
      <c r="E73" s="1718"/>
      <c r="F73" s="1718"/>
      <c r="G73" s="2761"/>
      <c r="H73" s="2759"/>
      <c r="I73" s="2761"/>
      <c r="J73" s="2760"/>
    </row>
    <row r="74" spans="1:10" ht="33.6" customHeight="1">
      <c r="A74" s="2712" t="s">
        <v>4242</v>
      </c>
      <c r="B74" s="2713"/>
      <c r="C74" s="2713"/>
      <c r="D74" s="2713"/>
      <c r="E74" s="2713"/>
      <c r="F74" s="2713"/>
      <c r="G74" s="2713"/>
      <c r="H74" s="2713"/>
      <c r="I74" s="2713"/>
      <c r="J74" s="2714"/>
    </row>
    <row r="75" spans="1:10" ht="20.399999999999999" customHeight="1">
      <c r="A75" s="2701" t="s">
        <v>4243</v>
      </c>
      <c r="B75" s="2702"/>
      <c r="C75" s="2702"/>
      <c r="D75" s="2702"/>
      <c r="E75" s="2702"/>
      <c r="F75" s="2702"/>
      <c r="G75" s="2702"/>
      <c r="H75" s="2702"/>
      <c r="I75" s="2702"/>
      <c r="J75" s="2703"/>
    </row>
    <row r="76" spans="1:10" ht="15" customHeight="1">
      <c r="A76" s="2704" t="s">
        <v>4244</v>
      </c>
      <c r="B76" s="2705"/>
      <c r="C76" s="2705"/>
      <c r="D76" s="2705"/>
      <c r="E76" s="2705"/>
      <c r="F76" s="2705"/>
      <c r="G76" s="2705"/>
      <c r="H76" s="2705"/>
      <c r="I76" s="2705"/>
      <c r="J76" s="2706"/>
    </row>
    <row r="77" spans="1:10" ht="15" customHeight="1">
      <c r="A77" s="2704" t="s">
        <v>4245</v>
      </c>
      <c r="B77" s="2705"/>
      <c r="C77" s="2705"/>
      <c r="D77" s="2705"/>
      <c r="E77" s="2705"/>
      <c r="F77" s="2705"/>
      <c r="G77" s="2705"/>
      <c r="H77" s="2705"/>
      <c r="I77" s="2705"/>
      <c r="J77" s="2706"/>
    </row>
    <row r="78" spans="1:10" ht="15.9" customHeight="1">
      <c r="A78" s="1720" t="s">
        <v>4246</v>
      </c>
      <c r="G78" s="2762"/>
      <c r="H78" s="2763"/>
      <c r="I78" s="2763"/>
      <c r="J78" s="2764"/>
    </row>
    <row r="79" spans="1:10" ht="15.9" customHeight="1">
      <c r="A79" s="1720" t="s">
        <v>4247</v>
      </c>
      <c r="G79" s="2762"/>
      <c r="H79" s="2763"/>
      <c r="I79" s="2763"/>
      <c r="J79" s="2764"/>
    </row>
    <row r="80" spans="1:10" ht="15.9" customHeight="1">
      <c r="A80" s="1721" t="s">
        <v>4248</v>
      </c>
      <c r="G80" s="2762"/>
      <c r="H80" s="2763"/>
      <c r="I80" s="2763"/>
      <c r="J80" s="2764"/>
    </row>
    <row r="81" spans="1:10" ht="15.9" customHeight="1">
      <c r="A81" s="1721" t="s">
        <v>4249</v>
      </c>
      <c r="G81" s="2762"/>
      <c r="H81" s="2763"/>
      <c r="I81" s="2763"/>
      <c r="J81" s="2764"/>
    </row>
    <row r="82" spans="1:10" ht="15.9" customHeight="1">
      <c r="A82" s="1721" t="s">
        <v>4250</v>
      </c>
      <c r="G82" s="2762"/>
      <c r="H82" s="2763"/>
      <c r="I82" s="2763"/>
      <c r="J82" s="2764"/>
    </row>
    <row r="83" spans="1:10" ht="15.9" customHeight="1">
      <c r="A83" s="1721" t="s">
        <v>4251</v>
      </c>
      <c r="G83" s="2762"/>
      <c r="H83" s="2763"/>
      <c r="I83" s="2763"/>
      <c r="J83" s="2764"/>
    </row>
    <row r="84" spans="1:10" ht="15.9" customHeight="1">
      <c r="A84" s="1721" t="s">
        <v>4252</v>
      </c>
      <c r="G84" s="2762"/>
      <c r="H84" s="2763"/>
      <c r="I84" s="2763"/>
      <c r="J84" s="2764"/>
    </row>
    <row r="85" spans="1:10" ht="15.9" customHeight="1">
      <c r="A85" s="1720" t="s">
        <v>4253</v>
      </c>
      <c r="G85" s="2762"/>
      <c r="H85" s="2763"/>
      <c r="I85" s="2763"/>
      <c r="J85" s="2764"/>
    </row>
    <row r="86" spans="1:10" ht="15.9" customHeight="1">
      <c r="A86" s="2765" t="s">
        <v>4254</v>
      </c>
      <c r="B86" s="2766"/>
      <c r="C86" s="2766"/>
      <c r="D86" s="2766"/>
      <c r="E86" s="2766"/>
      <c r="F86" s="2766"/>
      <c r="G86" s="2766"/>
      <c r="H86" s="2766"/>
      <c r="I86" s="2766"/>
      <c r="J86" s="2767"/>
    </row>
    <row r="87" spans="1:10" ht="36" customHeight="1">
      <c r="A87" s="2707" t="s">
        <v>4255</v>
      </c>
      <c r="B87" s="2475"/>
      <c r="C87" s="2475"/>
      <c r="D87" s="2475"/>
      <c r="E87" s="2475"/>
      <c r="F87" s="2475"/>
      <c r="G87" s="2475"/>
      <c r="H87" s="2475"/>
      <c r="I87" s="2475"/>
      <c r="J87" s="2708"/>
    </row>
    <row r="88" spans="1:10" ht="20.399999999999999" customHeight="1">
      <c r="A88" s="2707" t="s">
        <v>4256</v>
      </c>
      <c r="B88" s="2475"/>
      <c r="C88" s="2475"/>
      <c r="D88" s="2475"/>
      <c r="E88" s="2475"/>
      <c r="F88" s="2475"/>
      <c r="G88" s="2475"/>
      <c r="H88" s="2475"/>
      <c r="I88" s="2475"/>
      <c r="J88" s="2708"/>
    </row>
    <row r="89" spans="1:10" ht="24.6" customHeight="1">
      <c r="A89" s="2715" t="s">
        <v>4257</v>
      </c>
      <c r="B89" s="2126"/>
      <c r="C89" s="2126"/>
      <c r="D89" s="2126"/>
      <c r="E89" s="2126"/>
      <c r="F89" s="2126"/>
      <c r="G89" s="2126"/>
      <c r="H89" s="2126"/>
      <c r="I89" s="2126"/>
      <c r="J89" s="2716"/>
    </row>
    <row r="90" spans="1:10" ht="37.200000000000003" customHeight="1">
      <c r="A90" s="2715" t="s">
        <v>4258</v>
      </c>
      <c r="B90" s="2126"/>
      <c r="C90" s="2126"/>
      <c r="D90" s="2126"/>
      <c r="E90" s="2126"/>
      <c r="F90" s="2126"/>
      <c r="G90" s="2126"/>
      <c r="H90" s="2126"/>
      <c r="I90" s="2126"/>
      <c r="J90" s="2716"/>
    </row>
    <row r="91" spans="1:10" ht="34.200000000000003" customHeight="1">
      <c r="A91" s="2715" t="s">
        <v>4259</v>
      </c>
      <c r="B91" s="2126"/>
      <c r="C91" s="2126"/>
      <c r="D91" s="2126"/>
      <c r="E91" s="2126"/>
      <c r="F91" s="2126"/>
      <c r="G91" s="2126"/>
      <c r="H91" s="2126"/>
      <c r="I91" s="2126"/>
      <c r="J91" s="2716"/>
    </row>
    <row r="92" spans="1:10" ht="21" customHeight="1">
      <c r="A92" s="2707" t="s">
        <v>4260</v>
      </c>
      <c r="B92" s="2475"/>
      <c r="C92" s="2475"/>
      <c r="D92" s="2475"/>
      <c r="E92" s="2475"/>
      <c r="F92" s="2475"/>
      <c r="G92" s="2475"/>
      <c r="H92" s="2475"/>
      <c r="I92" s="2475"/>
      <c r="J92" s="2708"/>
    </row>
    <row r="93" spans="1:10" ht="25.2" customHeight="1">
      <c r="A93" s="2701" t="s">
        <v>4261</v>
      </c>
      <c r="B93" s="2702"/>
      <c r="C93" s="2702"/>
      <c r="D93" s="2702"/>
      <c r="E93" s="2702"/>
      <c r="F93" s="2702"/>
      <c r="G93" s="2702"/>
      <c r="H93" s="2702"/>
      <c r="I93" s="2702"/>
      <c r="J93" s="2703"/>
    </row>
    <row r="94" spans="1:10" ht="23.4" customHeight="1">
      <c r="A94" s="2701" t="s">
        <v>4262</v>
      </c>
      <c r="B94" s="2702"/>
      <c r="C94" s="2702"/>
      <c r="D94" s="2702"/>
      <c r="E94" s="2702"/>
      <c r="F94" s="2702"/>
      <c r="G94" s="2702"/>
      <c r="H94" s="2702"/>
      <c r="I94" s="2702"/>
      <c r="J94" s="2703"/>
    </row>
    <row r="95" spans="1:10" ht="48.6" customHeight="1">
      <c r="A95" s="2715" t="s">
        <v>4263</v>
      </c>
      <c r="B95" s="2126"/>
      <c r="C95" s="2126"/>
      <c r="D95" s="2126"/>
      <c r="E95" s="2126"/>
      <c r="F95" s="2126"/>
      <c r="G95" s="2126"/>
      <c r="H95" s="2126"/>
      <c r="I95" s="2126"/>
      <c r="J95" s="2716"/>
    </row>
    <row r="96" spans="1:10" ht="25.2" customHeight="1">
      <c r="A96" s="2715" t="s">
        <v>4264</v>
      </c>
      <c r="B96" s="2126"/>
      <c r="C96" s="2126"/>
      <c r="D96" s="2126"/>
      <c r="E96" s="2126"/>
      <c r="F96" s="2126"/>
      <c r="G96" s="2126"/>
      <c r="H96" s="2126"/>
      <c r="I96" s="2126"/>
      <c r="J96" s="2716"/>
    </row>
    <row r="97" spans="1:10" ht="186" customHeight="1" thickBot="1">
      <c r="A97" s="2768" t="s">
        <v>4265</v>
      </c>
      <c r="B97" s="2769"/>
      <c r="C97" s="2769"/>
      <c r="D97" s="2769"/>
      <c r="E97" s="2769"/>
      <c r="F97" s="2769"/>
      <c r="G97" s="2769"/>
      <c r="H97" s="2769"/>
      <c r="I97" s="2769"/>
      <c r="J97" s="2770"/>
    </row>
    <row r="98" spans="1:10" ht="13.8" thickTop="1"/>
  </sheetData>
  <mergeCells count="114">
    <mergeCell ref="A94:J94"/>
    <mergeCell ref="A95:J95"/>
    <mergeCell ref="A96:J96"/>
    <mergeCell ref="A97:J97"/>
    <mergeCell ref="A88:J88"/>
    <mergeCell ref="A89:J89"/>
    <mergeCell ref="A90:J90"/>
    <mergeCell ref="A91:J91"/>
    <mergeCell ref="A92:J92"/>
    <mergeCell ref="A93:J93"/>
    <mergeCell ref="G82:J82"/>
    <mergeCell ref="G83:J83"/>
    <mergeCell ref="G84:J84"/>
    <mergeCell ref="G85:J85"/>
    <mergeCell ref="A86:J86"/>
    <mergeCell ref="A87:J87"/>
    <mergeCell ref="A76:J76"/>
    <mergeCell ref="A77:J77"/>
    <mergeCell ref="G78:J78"/>
    <mergeCell ref="G79:J79"/>
    <mergeCell ref="G80:J80"/>
    <mergeCell ref="G81:J81"/>
    <mergeCell ref="G72:H72"/>
    <mergeCell ref="I72:J72"/>
    <mergeCell ref="G73:H73"/>
    <mergeCell ref="I73:J73"/>
    <mergeCell ref="A74:J74"/>
    <mergeCell ref="A75:J75"/>
    <mergeCell ref="G69:H69"/>
    <mergeCell ref="I69:J69"/>
    <mergeCell ref="G70:H70"/>
    <mergeCell ref="I70:J70"/>
    <mergeCell ref="G71:H71"/>
    <mergeCell ref="I71:J71"/>
    <mergeCell ref="C67:D67"/>
    <mergeCell ref="G67:H67"/>
    <mergeCell ref="I67:J67"/>
    <mergeCell ref="C68:D68"/>
    <mergeCell ref="G68:H68"/>
    <mergeCell ref="I68:J68"/>
    <mergeCell ref="A64:J64"/>
    <mergeCell ref="C65:D65"/>
    <mergeCell ref="G65:H65"/>
    <mergeCell ref="I65:J65"/>
    <mergeCell ref="C66:D66"/>
    <mergeCell ref="G66:H66"/>
    <mergeCell ref="I66:J66"/>
    <mergeCell ref="A58:J58"/>
    <mergeCell ref="A59:J59"/>
    <mergeCell ref="A60:J60"/>
    <mergeCell ref="A61:J61"/>
    <mergeCell ref="A62:J62"/>
    <mergeCell ref="A63:J63"/>
    <mergeCell ref="A52:J52"/>
    <mergeCell ref="A53:J53"/>
    <mergeCell ref="A54:J54"/>
    <mergeCell ref="A55:J55"/>
    <mergeCell ref="A56:J56"/>
    <mergeCell ref="A57:J57"/>
    <mergeCell ref="A46:J46"/>
    <mergeCell ref="A47:J47"/>
    <mergeCell ref="A48:J48"/>
    <mergeCell ref="A49:J49"/>
    <mergeCell ref="A50:J50"/>
    <mergeCell ref="A51:J51"/>
    <mergeCell ref="A40:J40"/>
    <mergeCell ref="A41:J41"/>
    <mergeCell ref="A42:J42"/>
    <mergeCell ref="A43:J43"/>
    <mergeCell ref="A44:J44"/>
    <mergeCell ref="A45:J45"/>
    <mergeCell ref="A34:J34"/>
    <mergeCell ref="A35:J35"/>
    <mergeCell ref="A36:J36"/>
    <mergeCell ref="A37:J37"/>
    <mergeCell ref="A38:J38"/>
    <mergeCell ref="A39:J39"/>
    <mergeCell ref="A28:J28"/>
    <mergeCell ref="A29:J29"/>
    <mergeCell ref="A30:J30"/>
    <mergeCell ref="A31:J31"/>
    <mergeCell ref="A32:J32"/>
    <mergeCell ref="A33:J33"/>
    <mergeCell ref="A25:C25"/>
    <mergeCell ref="D25:J25"/>
    <mergeCell ref="A26:C26"/>
    <mergeCell ref="D26:J26"/>
    <mergeCell ref="A27:C27"/>
    <mergeCell ref="D27:J27"/>
    <mergeCell ref="A19:J19"/>
    <mergeCell ref="A20:J20"/>
    <mergeCell ref="A21:J21"/>
    <mergeCell ref="A22:J22"/>
    <mergeCell ref="A23:J23"/>
    <mergeCell ref="A24:C24"/>
    <mergeCell ref="D24:J24"/>
    <mergeCell ref="A16:J16"/>
    <mergeCell ref="A17:J17"/>
    <mergeCell ref="A18:J18"/>
    <mergeCell ref="A7:J7"/>
    <mergeCell ref="A8:J8"/>
    <mergeCell ref="A9:J9"/>
    <mergeCell ref="A10:J10"/>
    <mergeCell ref="A11:J11"/>
    <mergeCell ref="A12:J12"/>
    <mergeCell ref="A1:J1"/>
    <mergeCell ref="E2:J2"/>
    <mergeCell ref="E3:J3"/>
    <mergeCell ref="E4:J4"/>
    <mergeCell ref="A5:J5"/>
    <mergeCell ref="A6:J6"/>
    <mergeCell ref="A13:J13"/>
    <mergeCell ref="A14:J14"/>
    <mergeCell ref="A15:J15"/>
  </mergeCells>
  <pageMargins left="0.62992125984251968" right="0.43307086614173229" top="0.94488188976377963" bottom="0.47244094488188981" header="0.23622047244094491" footer="0.23622047244094491"/>
  <pageSetup paperSize="9" scale="58" orientation="portrait" r:id="rId1"/>
  <headerFooter alignWithMargins="0">
    <oddHeader>&amp;LQuotations:  
R 1 - R1 000 000&amp;RDepartment of Public Works: KZN
Effective Date: 16 JANUARY 2023
Version:8</oddHead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'Goals for T2.9'!$B$3:$B$10</xm:f>
          </x14:formula1>
          <xm:sqref>A66:A73</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70C0"/>
  </sheetPr>
  <dimension ref="A1:M29"/>
  <sheetViews>
    <sheetView showGridLines="0" zoomScaleNormal="100" workbookViewId="0">
      <selection activeCell="C97" sqref="C97:G97"/>
    </sheetView>
  </sheetViews>
  <sheetFormatPr defaultColWidth="8" defaultRowHeight="13.2"/>
  <cols>
    <col min="1" max="1" width="2.6640625" style="108" customWidth="1"/>
    <col min="2" max="2" width="7.88671875" style="108" customWidth="1"/>
    <col min="3" max="3" width="8" style="108"/>
    <col min="4" max="4" width="8.33203125" style="108" customWidth="1"/>
    <col min="5" max="5" width="10.33203125" style="108" customWidth="1"/>
    <col min="6" max="6" width="11.6640625" style="108" customWidth="1"/>
    <col min="7" max="7" width="10.88671875" style="108" customWidth="1"/>
    <col min="8" max="8" width="10" style="108" customWidth="1"/>
    <col min="9" max="9" width="13" style="108" customWidth="1"/>
    <col min="10" max="10" width="9.88671875" style="108" customWidth="1"/>
    <col min="11" max="16384" width="8" style="108"/>
  </cols>
  <sheetData>
    <row r="1" spans="1:13" ht="39.9" customHeight="1" thickBot="1">
      <c r="B1" s="2785" t="s">
        <v>3662</v>
      </c>
      <c r="C1" s="2786"/>
      <c r="D1" s="2786"/>
      <c r="E1" s="2786"/>
      <c r="F1" s="2786"/>
      <c r="G1" s="2786"/>
      <c r="H1" s="2786"/>
      <c r="I1" s="2786"/>
      <c r="J1" s="2787"/>
      <c r="K1" s="109"/>
    </row>
    <row r="3" spans="1:13" ht="15.75" customHeight="1">
      <c r="B3" s="2788" t="s">
        <v>395</v>
      </c>
      <c r="C3" s="2789"/>
      <c r="D3" s="2793" t="str">
        <f>+'Master Data'!D18</f>
        <v>INGWAVUMA: JOSINI: REPAIRS AND MAINTENANCE TO TWO CLASSROOMS</v>
      </c>
      <c r="E3" s="2794"/>
      <c r="F3" s="2794"/>
      <c r="G3" s="2794"/>
      <c r="H3" s="2794"/>
      <c r="I3" s="2794"/>
      <c r="J3" s="2795"/>
      <c r="K3"/>
      <c r="L3"/>
    </row>
    <row r="4" spans="1:13" ht="14.25" customHeight="1">
      <c r="B4" s="2790"/>
      <c r="C4" s="2547"/>
      <c r="D4" s="2796"/>
      <c r="E4" s="2797"/>
      <c r="F4" s="2797"/>
      <c r="G4" s="2797"/>
      <c r="H4" s="2797"/>
      <c r="I4" s="2797"/>
      <c r="J4" s="2798"/>
    </row>
    <row r="5" spans="1:13" ht="12.75" customHeight="1">
      <c r="B5" s="2790"/>
      <c r="C5" s="2547"/>
      <c r="D5" s="2796"/>
      <c r="E5" s="2797"/>
      <c r="F5" s="2797"/>
      <c r="G5" s="2797"/>
      <c r="H5" s="2797"/>
      <c r="I5" s="2797"/>
      <c r="J5" s="2798"/>
    </row>
    <row r="6" spans="1:13" ht="20.25" customHeight="1">
      <c r="B6" s="2791"/>
      <c r="C6" s="2792"/>
      <c r="D6" s="2799"/>
      <c r="E6" s="2800"/>
      <c r="F6" s="2800"/>
      <c r="G6" s="2800"/>
      <c r="H6" s="2800"/>
      <c r="I6" s="2800"/>
      <c r="J6" s="2801"/>
    </row>
    <row r="7" spans="1:13" ht="16.5" customHeight="1">
      <c r="B7" s="2287" t="s">
        <v>701</v>
      </c>
      <c r="C7" s="2288"/>
      <c r="D7" s="2802" t="str">
        <f>+'Master Data'!F12</f>
        <v>ZNQ1222 W</v>
      </c>
      <c r="E7" s="2803"/>
      <c r="F7" s="2804"/>
      <c r="G7" s="2447" t="s">
        <v>3645</v>
      </c>
      <c r="H7" s="2447"/>
      <c r="I7" s="2440" t="str">
        <f>+'Master Data'!D13</f>
        <v>021077</v>
      </c>
      <c r="J7" s="2442"/>
      <c r="K7" s="61"/>
      <c r="L7" s="61"/>
      <c r="M7" s="61"/>
    </row>
    <row r="8" spans="1:13">
      <c r="E8" s="69"/>
      <c r="F8" s="69"/>
      <c r="G8" s="69"/>
      <c r="H8" s="69"/>
      <c r="I8" s="69"/>
      <c r="J8" s="69"/>
    </row>
    <row r="9" spans="1:13" ht="15.6">
      <c r="A9" s="401"/>
      <c r="B9" s="2784" t="s">
        <v>3650</v>
      </c>
      <c r="C9" s="2784"/>
      <c r="D9" s="2784"/>
      <c r="E9" s="2784"/>
      <c r="F9" s="2784"/>
      <c r="G9" s="2784"/>
      <c r="H9" s="2784"/>
      <c r="I9" s="2784"/>
      <c r="J9" s="2784"/>
    </row>
    <row r="10" spans="1:13" ht="90" customHeight="1">
      <c r="A10" s="402"/>
      <c r="B10" s="2773" t="s">
        <v>3651</v>
      </c>
      <c r="C10" s="2773"/>
      <c r="D10" s="2773"/>
      <c r="E10" s="2773"/>
      <c r="F10" s="2773"/>
      <c r="G10" s="2773"/>
      <c r="H10" s="2773"/>
      <c r="I10" s="2773"/>
      <c r="J10" s="2773"/>
    </row>
    <row r="11" spans="1:13" ht="62.25" customHeight="1">
      <c r="A11" s="403" t="s">
        <v>488</v>
      </c>
      <c r="B11" s="2773" t="s">
        <v>3652</v>
      </c>
      <c r="C11" s="2773"/>
      <c r="D11" s="2773"/>
      <c r="E11" s="2773"/>
      <c r="F11" s="2773"/>
      <c r="G11" s="2773"/>
      <c r="H11" s="2773"/>
      <c r="I11" s="2773"/>
      <c r="J11" s="2773"/>
    </row>
    <row r="12" spans="1:13" ht="49.5" customHeight="1">
      <c r="A12" s="403" t="s">
        <v>197</v>
      </c>
      <c r="B12" s="2773" t="s">
        <v>3653</v>
      </c>
      <c r="C12" s="2783"/>
      <c r="D12" s="2783"/>
      <c r="E12" s="2783"/>
      <c r="F12" s="2783"/>
      <c r="G12" s="2783"/>
      <c r="H12" s="2783"/>
      <c r="I12" s="2783"/>
      <c r="J12" s="2783"/>
    </row>
    <row r="13" spans="1:13" ht="36.75" customHeight="1">
      <c r="A13" s="403" t="s">
        <v>198</v>
      </c>
      <c r="B13" s="2773" t="s">
        <v>3654</v>
      </c>
      <c r="C13" s="2773"/>
      <c r="D13" s="2773"/>
      <c r="E13" s="2773"/>
      <c r="F13" s="2773"/>
      <c r="G13" s="2773"/>
      <c r="H13" s="2773"/>
      <c r="I13" s="2773"/>
      <c r="J13" s="2773"/>
    </row>
    <row r="14" spans="1:13" ht="36.75" customHeight="1">
      <c r="A14" s="403" t="s">
        <v>199</v>
      </c>
      <c r="B14" s="2773" t="s">
        <v>3655</v>
      </c>
      <c r="C14" s="2773"/>
      <c r="D14" s="2773"/>
      <c r="E14" s="2773"/>
      <c r="F14" s="2773"/>
      <c r="G14" s="2773"/>
      <c r="H14" s="2773"/>
      <c r="I14" s="2773"/>
      <c r="J14" s="2773"/>
    </row>
    <row r="15" spans="1:13" ht="36" customHeight="1">
      <c r="A15" s="403" t="s">
        <v>659</v>
      </c>
      <c r="B15" s="2773" t="s">
        <v>3656</v>
      </c>
      <c r="C15" s="2773"/>
      <c r="D15" s="2773"/>
      <c r="E15" s="2773"/>
      <c r="F15" s="2773"/>
      <c r="G15" s="2773"/>
      <c r="H15" s="2773"/>
      <c r="I15" s="2773"/>
      <c r="J15" s="2773"/>
    </row>
    <row r="16" spans="1:13" ht="30" customHeight="1">
      <c r="A16" s="1626"/>
      <c r="B16" s="2773"/>
      <c r="C16" s="2773"/>
      <c r="D16" s="2773"/>
      <c r="E16" s="2773"/>
      <c r="F16" s="2773"/>
      <c r="G16" s="2773"/>
      <c r="H16" s="2773"/>
      <c r="I16" s="2773"/>
      <c r="J16" s="2773"/>
    </row>
    <row r="17" spans="1:11" ht="8.1" customHeight="1">
      <c r="A17" s="1626"/>
      <c r="B17" s="1621"/>
      <c r="C17" s="1621"/>
      <c r="D17" s="1621"/>
      <c r="E17" s="1621"/>
      <c r="F17" s="1621"/>
      <c r="G17" s="1621"/>
      <c r="H17" s="1621"/>
      <c r="I17" s="1621"/>
      <c r="J17" s="1621"/>
    </row>
    <row r="18" spans="1:11" ht="36" customHeight="1">
      <c r="A18" s="403"/>
      <c r="B18" s="2781" t="s">
        <v>3657</v>
      </c>
      <c r="C18" s="2782"/>
      <c r="D18" s="2782"/>
      <c r="E18" s="2782"/>
      <c r="F18" s="2782"/>
      <c r="G18" s="2782"/>
      <c r="H18" s="2782"/>
      <c r="I18" s="2782"/>
      <c r="J18" s="2782"/>
    </row>
    <row r="19" spans="1:11" ht="36" customHeight="1">
      <c r="A19" s="1627" t="s">
        <v>488</v>
      </c>
      <c r="B19" s="2773" t="s">
        <v>3658</v>
      </c>
      <c r="C19" s="2773"/>
      <c r="D19" s="2773"/>
      <c r="E19" s="2773"/>
      <c r="F19" s="2773"/>
      <c r="G19" s="2773"/>
      <c r="H19" s="2773"/>
      <c r="I19" s="2773"/>
      <c r="J19" s="2773"/>
    </row>
    <row r="20" spans="1:11" ht="28.5" customHeight="1">
      <c r="A20" s="1627" t="s">
        <v>197</v>
      </c>
      <c r="B20" s="2773" t="s">
        <v>3659</v>
      </c>
      <c r="C20" s="2773"/>
      <c r="D20" s="2773"/>
      <c r="E20" s="2773"/>
      <c r="F20" s="2773"/>
      <c r="G20" s="2773"/>
      <c r="H20" s="2773"/>
      <c r="I20" s="2773"/>
      <c r="J20" s="2773"/>
    </row>
    <row r="21" spans="1:11" ht="39.9" customHeight="1">
      <c r="A21" s="1627" t="s">
        <v>198</v>
      </c>
      <c r="B21" s="2773" t="s">
        <v>3660</v>
      </c>
      <c r="C21" s="2773"/>
      <c r="D21" s="2773"/>
      <c r="E21" s="2773"/>
      <c r="F21" s="2773"/>
      <c r="G21" s="2773"/>
      <c r="H21" s="2773"/>
      <c r="I21" s="2773"/>
      <c r="J21" s="2773"/>
      <c r="K21" s="400"/>
    </row>
    <row r="22" spans="1:11" ht="39.9" customHeight="1">
      <c r="A22" s="1627" t="s">
        <v>3661</v>
      </c>
      <c r="B22" s="2773" t="s">
        <v>3667</v>
      </c>
      <c r="C22" s="2773"/>
      <c r="D22" s="2773"/>
      <c r="E22" s="2773"/>
      <c r="F22" s="2773"/>
      <c r="G22" s="2773"/>
      <c r="H22" s="2773"/>
      <c r="I22" s="2773"/>
      <c r="J22" s="2773"/>
      <c r="K22" s="399"/>
    </row>
    <row r="23" spans="1:11" ht="39.9" customHeight="1">
      <c r="A23" s="1627"/>
      <c r="B23" s="2774" t="s">
        <v>3668</v>
      </c>
      <c r="C23" s="1981"/>
      <c r="D23" s="1981"/>
      <c r="E23" s="1974"/>
      <c r="F23" s="2775"/>
      <c r="G23" s="2776"/>
      <c r="H23" s="2776"/>
      <c r="I23" s="2776"/>
      <c r="J23" s="2777"/>
      <c r="K23" s="399"/>
    </row>
    <row r="24" spans="1:11" ht="39.9" customHeight="1">
      <c r="A24" s="1627"/>
      <c r="B24" s="2774" t="s">
        <v>3788</v>
      </c>
      <c r="C24" s="1981"/>
      <c r="D24" s="1981"/>
      <c r="E24" s="1974"/>
      <c r="F24" s="2775"/>
      <c r="G24" s="2776"/>
      <c r="H24" s="2776"/>
      <c r="I24" s="2776"/>
      <c r="J24" s="2777"/>
      <c r="K24" s="399"/>
    </row>
    <row r="25" spans="1:11" ht="39.9" customHeight="1">
      <c r="A25" s="1627"/>
      <c r="B25" s="1639"/>
      <c r="C25" s="1640"/>
      <c r="D25" s="1640"/>
      <c r="E25" s="1640"/>
      <c r="F25" s="1641"/>
      <c r="G25" s="1638"/>
      <c r="H25" s="1638"/>
      <c r="I25" s="1638"/>
      <c r="J25" s="1638"/>
      <c r="K25" s="399"/>
    </row>
    <row r="26" spans="1:11" ht="54.75" customHeight="1">
      <c r="B26" s="2778" t="s">
        <v>3789</v>
      </c>
      <c r="C26" s="2778"/>
      <c r="D26" s="2778"/>
      <c r="E26" s="2779"/>
      <c r="F26" s="2779"/>
      <c r="G26" s="2779"/>
      <c r="H26" s="2779"/>
      <c r="I26" s="2779"/>
      <c r="J26" s="2779"/>
    </row>
    <row r="27" spans="1:11" ht="30.75" customHeight="1">
      <c r="B27" s="2780" t="s">
        <v>3790</v>
      </c>
      <c r="C27" s="2780"/>
      <c r="D27" s="2772"/>
      <c r="E27" s="2772"/>
      <c r="F27" s="2772"/>
      <c r="G27" s="2772"/>
      <c r="H27" s="2772"/>
      <c r="I27" s="2772"/>
      <c r="J27" s="2772"/>
    </row>
    <row r="28" spans="1:11">
      <c r="B28" s="2771" t="s">
        <v>3014</v>
      </c>
      <c r="C28" s="2772"/>
      <c r="D28" s="2772"/>
      <c r="E28" s="2772"/>
      <c r="F28" s="2772"/>
      <c r="G28" s="2772"/>
      <c r="H28" s="2772"/>
      <c r="I28" s="2772"/>
      <c r="J28" s="2772"/>
    </row>
    <row r="29" spans="1:11" ht="22.5" customHeight="1">
      <c r="B29" s="2772"/>
      <c r="C29" s="2772"/>
      <c r="D29" s="2772"/>
      <c r="E29" s="2772"/>
      <c r="F29" s="2772"/>
      <c r="G29" s="2772"/>
      <c r="H29" s="2772"/>
      <c r="I29" s="2772"/>
      <c r="J29" s="2772"/>
    </row>
  </sheetData>
  <sheetProtection formatRows="0" selectLockedCells="1"/>
  <mergeCells count="27">
    <mergeCell ref="B12:J12"/>
    <mergeCell ref="B9:J9"/>
    <mergeCell ref="B10:J10"/>
    <mergeCell ref="B11:J11"/>
    <mergeCell ref="B1:J1"/>
    <mergeCell ref="B3:C6"/>
    <mergeCell ref="B7:C7"/>
    <mergeCell ref="D3:J6"/>
    <mergeCell ref="D7:F7"/>
    <mergeCell ref="G7:H7"/>
    <mergeCell ref="I7:J7"/>
    <mergeCell ref="B19:J19"/>
    <mergeCell ref="B13:J13"/>
    <mergeCell ref="B14:J14"/>
    <mergeCell ref="B15:J15"/>
    <mergeCell ref="B16:J16"/>
    <mergeCell ref="B18:J18"/>
    <mergeCell ref="B28:J29"/>
    <mergeCell ref="B20:J20"/>
    <mergeCell ref="B21:J21"/>
    <mergeCell ref="B22:J22"/>
    <mergeCell ref="B23:E23"/>
    <mergeCell ref="F23:J23"/>
    <mergeCell ref="B24:E24"/>
    <mergeCell ref="F24:J24"/>
    <mergeCell ref="B26:J26"/>
    <mergeCell ref="B27:J27"/>
  </mergeCells>
  <phoneticPr fontId="59"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Button 4">
              <controlPr defaultSize="0" print="0" autoFill="0" autoPict="0" macro="[0]!ToMainMenu">
                <anchor>
                  <from>
                    <xdr:col>10</xdr:col>
                    <xdr:colOff>266700</xdr:colOff>
                    <xdr:row>0</xdr:row>
                    <xdr:rowOff>152400</xdr:rowOff>
                  </from>
                  <to>
                    <xdr:col>13</xdr:col>
                    <xdr:colOff>190500</xdr:colOff>
                    <xdr:row>0</xdr:row>
                    <xdr:rowOff>426720</xdr:rowOff>
                  </to>
                </anchor>
              </controlPr>
            </control>
          </mc:Choice>
        </mc:AlternateContent>
        <mc:AlternateContent xmlns:mc="http://schemas.openxmlformats.org/markup-compatibility/2006">
          <mc:Choice Requires="x14">
            <control shapeId="62469" r:id="rId5" name="Button 5">
              <controlPr defaultSize="0" print="0" autoFill="0" autoPict="0" macro="[0]!PrintCoverPGSec1">
                <anchor>
                  <from>
                    <xdr:col>10</xdr:col>
                    <xdr:colOff>266700</xdr:colOff>
                    <xdr:row>4</xdr:row>
                    <xdr:rowOff>99060</xdr:rowOff>
                  </from>
                  <to>
                    <xdr:col>13</xdr:col>
                    <xdr:colOff>190500</xdr:colOff>
                    <xdr:row>5</xdr:row>
                    <xdr:rowOff>236220</xdr:rowOff>
                  </to>
                </anchor>
              </controlPr>
            </control>
          </mc:Choice>
        </mc:AlternateContent>
        <mc:AlternateContent xmlns:mc="http://schemas.openxmlformats.org/markup-compatibility/2006">
          <mc:Choice Requires="x14">
            <control shapeId="62470" r:id="rId6" name="Button 6">
              <controlPr defaultSize="0" print="0" autoFill="0" autoPict="0" macro="[0]!CoverPagVol1Preview">
                <anchor>
                  <from>
                    <xdr:col>10</xdr:col>
                    <xdr:colOff>266700</xdr:colOff>
                    <xdr:row>0</xdr:row>
                    <xdr:rowOff>457200</xdr:rowOff>
                  </from>
                  <to>
                    <xdr:col>13</xdr:col>
                    <xdr:colOff>190500</xdr:colOff>
                    <xdr:row>2</xdr:row>
                    <xdr:rowOff>121920</xdr:rowOff>
                  </to>
                </anchor>
              </controlPr>
            </control>
          </mc:Choice>
        </mc:AlternateContent>
        <mc:AlternateContent xmlns:mc="http://schemas.openxmlformats.org/markup-compatibility/2006">
          <mc:Choice Requires="x14">
            <control shapeId="62596" r:id="rId7" name="Button 132">
              <controlPr defaultSize="0" print="0" autoFill="0" autoPict="0" macro="[0]!ToDataEntry">
                <anchor>
                  <from>
                    <xdr:col>10</xdr:col>
                    <xdr:colOff>266700</xdr:colOff>
                    <xdr:row>6</xdr:row>
                    <xdr:rowOff>38100</xdr:rowOff>
                  </from>
                  <to>
                    <xdr:col>13</xdr:col>
                    <xdr:colOff>190500</xdr:colOff>
                    <xdr:row>7</xdr:row>
                    <xdr:rowOff>121920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tabColor rgb="FF0070C0"/>
  </sheetPr>
  <dimension ref="B1:M27"/>
  <sheetViews>
    <sheetView showGridLines="0" showRowColHeaders="0" zoomScaleNormal="100" workbookViewId="0">
      <selection activeCell="C97" sqref="C97:G97"/>
    </sheetView>
  </sheetViews>
  <sheetFormatPr defaultColWidth="8" defaultRowHeight="13.2"/>
  <cols>
    <col min="1" max="1" width="2.6640625" style="108" customWidth="1"/>
    <col min="2" max="2" width="7.88671875" style="108" customWidth="1"/>
    <col min="3" max="3" width="8.44140625" style="108" customWidth="1"/>
    <col min="4" max="4" width="8.33203125" style="108" customWidth="1"/>
    <col min="5" max="5" width="8" style="108"/>
    <col min="6" max="6" width="12.109375" style="108" customWidth="1"/>
    <col min="7" max="7" width="8" style="108"/>
    <col min="8" max="8" width="8.6640625" style="108" customWidth="1"/>
    <col min="9" max="9" width="7.44140625" style="108" customWidth="1"/>
    <col min="10" max="10" width="5.88671875" style="108" customWidth="1"/>
    <col min="11" max="16384" width="8" style="108"/>
  </cols>
  <sheetData>
    <row r="1" spans="2:13" ht="17.399999999999999" thickBot="1">
      <c r="B1" s="2805" t="s">
        <v>1103</v>
      </c>
      <c r="C1" s="2806"/>
      <c r="D1" s="2806"/>
      <c r="E1" s="2806"/>
      <c r="F1" s="2806"/>
      <c r="G1" s="2806"/>
      <c r="H1" s="2806"/>
      <c r="I1" s="2806"/>
      <c r="J1" s="2807"/>
      <c r="K1" s="109"/>
    </row>
    <row r="3" spans="2:13" ht="15.75" customHeight="1">
      <c r="B3" s="2788" t="s">
        <v>395</v>
      </c>
      <c r="C3" s="2789"/>
      <c r="D3" s="2793" t="str">
        <f>+'Master Data'!D18</f>
        <v>INGWAVUMA: JOSINI: REPAIRS AND MAINTENANCE TO TWO CLASSROOMS</v>
      </c>
      <c r="E3" s="2794"/>
      <c r="F3" s="2794"/>
      <c r="G3" s="2794"/>
      <c r="H3" s="2794"/>
      <c r="I3" s="2794"/>
      <c r="J3" s="2795"/>
      <c r="K3"/>
      <c r="L3"/>
    </row>
    <row r="4" spans="2:13" ht="14.25" customHeight="1">
      <c r="B4" s="2790"/>
      <c r="C4" s="2547"/>
      <c r="D4" s="2796"/>
      <c r="E4" s="2797"/>
      <c r="F4" s="2797"/>
      <c r="G4" s="2797"/>
      <c r="H4" s="2797"/>
      <c r="I4" s="2797"/>
      <c r="J4" s="2798"/>
    </row>
    <row r="5" spans="2:13" ht="12.75" customHeight="1">
      <c r="B5" s="2790"/>
      <c r="C5" s="2547"/>
      <c r="D5" s="2796"/>
      <c r="E5" s="2797"/>
      <c r="F5" s="2797"/>
      <c r="G5" s="2797"/>
      <c r="H5" s="2797"/>
      <c r="I5" s="2797"/>
      <c r="J5" s="2798"/>
    </row>
    <row r="6" spans="2:13" ht="20.25" customHeight="1">
      <c r="B6" s="2791"/>
      <c r="C6" s="2792"/>
      <c r="D6" s="2799"/>
      <c r="E6" s="2800"/>
      <c r="F6" s="2800"/>
      <c r="G6" s="2800"/>
      <c r="H6" s="2800"/>
      <c r="I6" s="2800"/>
      <c r="J6" s="2801"/>
    </row>
    <row r="7" spans="2:13" ht="16.5" customHeight="1">
      <c r="B7" s="2287" t="s">
        <v>701</v>
      </c>
      <c r="C7" s="2288"/>
      <c r="D7" s="2802" t="str">
        <f>+'Master Data'!F12</f>
        <v>ZNQ1222 W</v>
      </c>
      <c r="E7" s="2803"/>
      <c r="F7" s="2804"/>
      <c r="G7" s="2447" t="s">
        <v>3645</v>
      </c>
      <c r="H7" s="2447"/>
      <c r="I7" s="2440" t="str">
        <f>+'Master Data'!D13</f>
        <v>021077</v>
      </c>
      <c r="J7" s="2442"/>
      <c r="K7" s="61"/>
      <c r="L7" s="61"/>
      <c r="M7" s="61"/>
    </row>
    <row r="8" spans="2:13">
      <c r="E8" s="69"/>
      <c r="F8" s="69"/>
      <c r="G8" s="69"/>
      <c r="H8" s="69"/>
      <c r="I8" s="69"/>
      <c r="J8" s="69"/>
    </row>
    <row r="9" spans="2:13">
      <c r="B9" s="2810" t="s">
        <v>771</v>
      </c>
      <c r="C9" s="2811"/>
      <c r="D9" s="2811"/>
      <c r="E9" s="2811"/>
      <c r="F9" s="2811"/>
      <c r="G9" s="2811"/>
      <c r="H9" s="2811"/>
      <c r="I9" s="2811"/>
      <c r="J9" s="2811"/>
    </row>
    <row r="10" spans="2:13">
      <c r="B10" s="2811"/>
      <c r="C10" s="2811"/>
      <c r="D10" s="2811"/>
      <c r="E10" s="2811"/>
      <c r="F10" s="2811"/>
      <c r="G10" s="2811"/>
      <c r="H10" s="2811"/>
      <c r="I10" s="2811"/>
      <c r="J10" s="2811"/>
    </row>
    <row r="11" spans="2:13">
      <c r="B11" s="2811"/>
      <c r="C11" s="2811"/>
      <c r="D11" s="2811"/>
      <c r="E11" s="2811"/>
      <c r="F11" s="2811"/>
      <c r="G11" s="2811"/>
      <c r="H11" s="2811"/>
      <c r="I11" s="2811"/>
      <c r="J11" s="2811"/>
    </row>
    <row r="12" spans="2:13" ht="27.75" customHeight="1">
      <c r="B12" s="2811"/>
      <c r="C12" s="2811"/>
      <c r="D12" s="2811"/>
      <c r="E12" s="2811"/>
      <c r="F12" s="2811"/>
      <c r="G12" s="2811"/>
      <c r="H12" s="2811"/>
      <c r="I12" s="2811"/>
      <c r="J12" s="2811"/>
    </row>
    <row r="13" spans="2:13" ht="22.5" hidden="1" customHeight="1">
      <c r="B13" s="2811"/>
      <c r="C13" s="2811"/>
      <c r="D13" s="2811"/>
      <c r="E13" s="2811"/>
      <c r="F13" s="2811"/>
      <c r="G13" s="2811"/>
      <c r="H13" s="2811"/>
      <c r="I13" s="2811"/>
      <c r="J13" s="2811"/>
    </row>
    <row r="14" spans="2:13" ht="26.25" customHeight="1">
      <c r="B14" s="2811"/>
      <c r="C14" s="2811"/>
      <c r="D14" s="2811"/>
      <c r="E14" s="2811"/>
      <c r="F14" s="2811"/>
      <c r="G14" s="2811"/>
      <c r="H14" s="2811"/>
      <c r="I14" s="2811"/>
      <c r="J14" s="2811"/>
    </row>
    <row r="15" spans="2:13" ht="22.5" hidden="1" customHeight="1">
      <c r="B15" s="2811"/>
      <c r="C15" s="2811"/>
      <c r="D15" s="2811"/>
      <c r="E15" s="2811"/>
      <c r="F15" s="2811"/>
      <c r="G15" s="2811"/>
      <c r="H15" s="2811"/>
      <c r="I15" s="2811"/>
      <c r="J15" s="2811"/>
    </row>
    <row r="16" spans="2:13" ht="22.5" hidden="1" customHeight="1">
      <c r="B16" s="110"/>
      <c r="C16" s="110"/>
      <c r="D16" s="110"/>
      <c r="E16" s="110"/>
      <c r="F16" s="110"/>
    </row>
    <row r="17" spans="2:10" ht="25.5" customHeight="1">
      <c r="B17" s="2812" t="s">
        <v>190</v>
      </c>
      <c r="C17" s="2812"/>
      <c r="D17" s="2812"/>
      <c r="E17" s="2812"/>
      <c r="F17" s="2812"/>
      <c r="G17" s="2812"/>
      <c r="H17" s="2812"/>
      <c r="I17" s="2812"/>
      <c r="J17" s="2812"/>
    </row>
    <row r="18" spans="2:10" hidden="1">
      <c r="B18" s="110"/>
      <c r="C18" s="110"/>
      <c r="D18" s="110"/>
      <c r="E18" s="110"/>
      <c r="F18" s="110"/>
    </row>
    <row r="19" spans="2:10" ht="12.75" customHeight="1">
      <c r="B19" s="2813" t="s">
        <v>772</v>
      </c>
      <c r="C19" s="2813"/>
      <c r="D19" s="2813"/>
      <c r="E19" s="2813"/>
      <c r="F19" s="2813"/>
      <c r="G19" s="2813"/>
      <c r="H19" s="2813"/>
      <c r="I19" s="2813"/>
      <c r="J19" s="2813"/>
    </row>
    <row r="20" spans="2:10" ht="168.75" customHeight="1">
      <c r="B20" s="2813"/>
      <c r="C20" s="2813"/>
      <c r="D20" s="2813"/>
      <c r="E20" s="2813"/>
      <c r="F20" s="2813"/>
      <c r="G20" s="2813"/>
      <c r="H20" s="2813"/>
      <c r="I20" s="2813"/>
      <c r="J20" s="2813"/>
    </row>
    <row r="21" spans="2:10" hidden="1">
      <c r="B21" s="110"/>
      <c r="C21" s="110"/>
      <c r="D21" s="110"/>
      <c r="E21" s="110"/>
      <c r="F21" s="110"/>
    </row>
    <row r="22" spans="2:10" ht="12.75" customHeight="1">
      <c r="B22" s="111"/>
      <c r="C22" s="110"/>
      <c r="D22" s="110"/>
      <c r="E22" s="110"/>
      <c r="F22" s="110"/>
    </row>
    <row r="23" spans="2:10" ht="21" customHeight="1">
      <c r="B23" s="2814"/>
      <c r="C23" s="2814"/>
      <c r="D23" s="2814"/>
      <c r="E23" s="2809"/>
      <c r="F23" s="2809"/>
      <c r="G23" s="2809"/>
      <c r="H23" s="2809"/>
      <c r="I23" s="2809"/>
      <c r="J23" s="2809"/>
    </row>
    <row r="24" spans="2:10" ht="21" customHeight="1">
      <c r="B24" s="2814"/>
      <c r="C24" s="2814"/>
      <c r="D24" s="2814"/>
      <c r="E24" s="2809"/>
      <c r="F24" s="2809"/>
      <c r="G24" s="2809"/>
      <c r="H24" s="2809"/>
      <c r="I24" s="2809"/>
      <c r="J24" s="2809"/>
    </row>
    <row r="25" spans="2:10" ht="21" customHeight="1">
      <c r="B25" s="2814"/>
      <c r="C25" s="2814"/>
      <c r="D25" s="2814"/>
      <c r="E25" s="2809"/>
      <c r="F25" s="2809"/>
      <c r="G25" s="2809"/>
      <c r="H25" s="2809"/>
      <c r="I25" s="2809"/>
      <c r="J25" s="2809"/>
    </row>
    <row r="26" spans="2:10" ht="29.25" customHeight="1">
      <c r="B26" s="2808"/>
      <c r="C26" s="2808"/>
      <c r="D26" s="2808"/>
      <c r="E26" s="2809"/>
      <c r="F26" s="2809"/>
      <c r="G26" s="2809"/>
      <c r="H26" s="2809"/>
      <c r="I26" s="2809"/>
      <c r="J26" s="2809"/>
    </row>
    <row r="27" spans="2:10" ht="12.75" customHeight="1">
      <c r="B27" s="2809"/>
      <c r="C27" s="2809"/>
      <c r="D27" s="110"/>
      <c r="E27" s="110"/>
      <c r="F27" s="110"/>
    </row>
  </sheetData>
  <sheetProtection formatRows="0" selectLockedCells="1"/>
  <mergeCells count="19">
    <mergeCell ref="B26:D26"/>
    <mergeCell ref="E26:J26"/>
    <mergeCell ref="B27:C27"/>
    <mergeCell ref="B9:J15"/>
    <mergeCell ref="B17:J17"/>
    <mergeCell ref="B19:J20"/>
    <mergeCell ref="B23:D23"/>
    <mergeCell ref="E23:J23"/>
    <mergeCell ref="B24:D24"/>
    <mergeCell ref="E24:J24"/>
    <mergeCell ref="B25:D25"/>
    <mergeCell ref="E25:J25"/>
    <mergeCell ref="B1:J1"/>
    <mergeCell ref="B3:C6"/>
    <mergeCell ref="D3:J6"/>
    <mergeCell ref="B7:C7"/>
    <mergeCell ref="D7:F7"/>
    <mergeCell ref="G7:H7"/>
    <mergeCell ref="I7:J7"/>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ToMainMenu">
                <anchor>
                  <from>
                    <xdr:col>10</xdr:col>
                    <xdr:colOff>297180</xdr:colOff>
                    <xdr:row>0</xdr:row>
                    <xdr:rowOff>144780</xdr:rowOff>
                  </from>
                  <to>
                    <xdr:col>13</xdr:col>
                    <xdr:colOff>388620</xdr:colOff>
                    <xdr:row>2</xdr:row>
                    <xdr:rowOff>99060</xdr:rowOff>
                  </to>
                </anchor>
              </controlPr>
            </control>
          </mc:Choice>
        </mc:AlternateContent>
        <mc:AlternateContent xmlns:mc="http://schemas.openxmlformats.org/markup-compatibility/2006">
          <mc:Choice Requires="x14">
            <control shapeId="705538" r:id="rId5" name="Button 2">
              <controlPr defaultSize="0" print="0" autoFill="0" autoPict="0" macro="[0]!PrintCoverPGSec1">
                <anchor>
                  <from>
                    <xdr:col>10</xdr:col>
                    <xdr:colOff>297180</xdr:colOff>
                    <xdr:row>6</xdr:row>
                    <xdr:rowOff>22860</xdr:rowOff>
                  </from>
                  <to>
                    <xdr:col>13</xdr:col>
                    <xdr:colOff>388620</xdr:colOff>
                    <xdr:row>7</xdr:row>
                    <xdr:rowOff>114300</xdr:rowOff>
                  </to>
                </anchor>
              </controlPr>
            </control>
          </mc:Choice>
        </mc:AlternateContent>
        <mc:AlternateContent xmlns:mc="http://schemas.openxmlformats.org/markup-compatibility/2006">
          <mc:Choice Requires="x14">
            <control shapeId="705539" r:id="rId6" name="Button 3">
              <controlPr defaultSize="0" print="0" autoFill="0" autoPict="0" macro="[0]!CoverPagVol1Preview">
                <anchor>
                  <from>
                    <xdr:col>10</xdr:col>
                    <xdr:colOff>297180</xdr:colOff>
                    <xdr:row>2</xdr:row>
                    <xdr:rowOff>137160</xdr:rowOff>
                  </from>
                  <to>
                    <xdr:col>13</xdr:col>
                    <xdr:colOff>388620</xdr:colOff>
                    <xdr:row>4</xdr:row>
                    <xdr:rowOff>83820</xdr:rowOff>
                  </to>
                </anchor>
              </controlPr>
            </control>
          </mc:Choice>
        </mc:AlternateContent>
        <mc:AlternateContent xmlns:mc="http://schemas.openxmlformats.org/markup-compatibility/2006">
          <mc:Choice Requires="x14">
            <control shapeId="705540" r:id="rId7" name="Button 4">
              <controlPr defaultSize="0" print="0" autoFill="0" autoPict="0" macro="[0]!ToDataEntry">
                <anchor>
                  <from>
                    <xdr:col>10</xdr:col>
                    <xdr:colOff>297180</xdr:colOff>
                    <xdr:row>8</xdr:row>
                    <xdr:rowOff>22860</xdr:rowOff>
                  </from>
                  <to>
                    <xdr:col>13</xdr:col>
                    <xdr:colOff>388620</xdr:colOff>
                    <xdr:row>10</xdr:row>
                    <xdr:rowOff>22860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rgb="FF0070C0"/>
  </sheetPr>
  <dimension ref="B1:M34"/>
  <sheetViews>
    <sheetView showGridLines="0" showRowColHeaders="0" zoomScaleNormal="100" workbookViewId="0">
      <selection activeCell="C97" sqref="C97:G97"/>
    </sheetView>
  </sheetViews>
  <sheetFormatPr defaultColWidth="8" defaultRowHeight="13.2"/>
  <cols>
    <col min="1" max="1" width="3.6640625" style="271" customWidth="1"/>
    <col min="2" max="5" width="8" style="271"/>
    <col min="6" max="6" width="12.109375" style="271" customWidth="1"/>
    <col min="7" max="7" width="8" style="271"/>
    <col min="8" max="8" width="10.33203125" style="271" customWidth="1"/>
    <col min="9" max="9" width="7.44140625" style="271" customWidth="1"/>
    <col min="10" max="10" width="5.88671875" style="271" customWidth="1"/>
    <col min="11" max="16384" width="8" style="271"/>
  </cols>
  <sheetData>
    <row r="1" spans="2:13" ht="38.25" customHeight="1" thickBot="1">
      <c r="B1" s="2815" t="s">
        <v>1104</v>
      </c>
      <c r="C1" s="2816"/>
      <c r="D1" s="2816"/>
      <c r="E1" s="2816"/>
      <c r="F1" s="2816"/>
      <c r="G1" s="2816"/>
      <c r="H1" s="2816"/>
      <c r="I1" s="2816"/>
      <c r="J1" s="2817"/>
      <c r="K1" s="270"/>
    </row>
    <row r="3" spans="2:13" ht="15.75" customHeight="1">
      <c r="B3" s="2668" t="s">
        <v>395</v>
      </c>
      <c r="C3" s="2669"/>
      <c r="D3" s="2672" t="str">
        <f>+'Master Data'!D18</f>
        <v>INGWAVUMA: JOSINI: REPAIRS AND MAINTENANCE TO TWO CLASSROOMS</v>
      </c>
      <c r="E3" s="2673"/>
      <c r="F3" s="2673"/>
      <c r="G3" s="2673"/>
      <c r="H3" s="2673"/>
      <c r="I3" s="2673"/>
      <c r="J3" s="2674"/>
      <c r="K3" s="272"/>
      <c r="L3" s="272"/>
    </row>
    <row r="4" spans="2:13" ht="14.25" customHeight="1">
      <c r="B4" s="2670"/>
      <c r="C4" s="2671"/>
      <c r="D4" s="2675"/>
      <c r="E4" s="2676"/>
      <c r="F4" s="2676"/>
      <c r="G4" s="2676"/>
      <c r="H4" s="2676"/>
      <c r="I4" s="2676"/>
      <c r="J4" s="2677"/>
    </row>
    <row r="5" spans="2:13" ht="12.75" customHeight="1">
      <c r="B5" s="2670"/>
      <c r="C5" s="2671"/>
      <c r="D5" s="2675"/>
      <c r="E5" s="2676"/>
      <c r="F5" s="2676"/>
      <c r="G5" s="2676"/>
      <c r="H5" s="2676"/>
      <c r="I5" s="2676"/>
      <c r="J5" s="2677"/>
    </row>
    <row r="6" spans="2:13" ht="20.25" customHeight="1">
      <c r="B6" s="2521"/>
      <c r="C6" s="2522"/>
      <c r="D6" s="2678"/>
      <c r="E6" s="2679"/>
      <c r="F6" s="2679"/>
      <c r="G6" s="2679"/>
      <c r="H6" s="2679"/>
      <c r="I6" s="2679"/>
      <c r="J6" s="2680"/>
    </row>
    <row r="7" spans="2:13" ht="16.5" customHeight="1">
      <c r="B7" s="2287" t="s">
        <v>701</v>
      </c>
      <c r="C7" s="2288"/>
      <c r="D7" s="2529" t="str">
        <f>+'Master Data'!F12</f>
        <v>ZNQ1222 W</v>
      </c>
      <c r="E7" s="2530"/>
      <c r="F7" s="2531"/>
      <c r="G7" s="2638" t="s">
        <v>3645</v>
      </c>
      <c r="H7" s="2638"/>
      <c r="I7" s="2681" t="str">
        <f>+'Master Data'!D13</f>
        <v>021077</v>
      </c>
      <c r="J7" s="2682"/>
      <c r="K7" s="273"/>
      <c r="L7" s="273"/>
      <c r="M7" s="273"/>
    </row>
    <row r="8" spans="2:13">
      <c r="E8" s="274"/>
      <c r="F8" s="274"/>
      <c r="G8" s="274"/>
      <c r="H8" s="274"/>
      <c r="I8" s="274"/>
      <c r="J8" s="274"/>
    </row>
    <row r="9" spans="2:13">
      <c r="E9" s="274"/>
      <c r="F9" s="274"/>
      <c r="G9" s="274"/>
      <c r="H9" s="274"/>
      <c r="I9" s="274"/>
      <c r="J9" s="274"/>
    </row>
    <row r="10" spans="2:13" ht="13.8">
      <c r="B10" s="277"/>
      <c r="C10" s="277"/>
      <c r="D10" s="277"/>
      <c r="E10" s="274"/>
      <c r="F10" s="274"/>
      <c r="G10" s="274"/>
      <c r="H10" s="274"/>
      <c r="I10" s="274"/>
      <c r="J10" s="274"/>
    </row>
    <row r="11" spans="2:13">
      <c r="B11" s="2684" t="s">
        <v>346</v>
      </c>
      <c r="C11" s="2685"/>
      <c r="D11" s="2685"/>
      <c r="E11" s="2685"/>
      <c r="F11" s="2685"/>
      <c r="G11" s="2685"/>
      <c r="H11" s="2685"/>
      <c r="I11" s="2685"/>
      <c r="J11" s="2685"/>
    </row>
    <row r="12" spans="2:13">
      <c r="B12" s="2685"/>
      <c r="C12" s="2685"/>
      <c r="D12" s="2685"/>
      <c r="E12" s="2685"/>
      <c r="F12" s="2685"/>
      <c r="G12" s="2685"/>
      <c r="H12" s="2685"/>
      <c r="I12" s="2685"/>
      <c r="J12" s="2685"/>
    </row>
    <row r="13" spans="2:13">
      <c r="B13" s="2685"/>
      <c r="C13" s="2685"/>
      <c r="D13" s="2685"/>
      <c r="E13" s="2685"/>
      <c r="F13" s="2685"/>
      <c r="G13" s="2685"/>
      <c r="H13" s="2685"/>
      <c r="I13" s="2685"/>
      <c r="J13" s="2685"/>
    </row>
    <row r="14" spans="2:13" ht="27.75" customHeight="1">
      <c r="B14" s="2685"/>
      <c r="C14" s="2685"/>
      <c r="D14" s="2685"/>
      <c r="E14" s="2685"/>
      <c r="F14" s="2685"/>
      <c r="G14" s="2685"/>
      <c r="H14" s="2685"/>
      <c r="I14" s="2685"/>
      <c r="J14" s="2685"/>
    </row>
    <row r="15" spans="2:13" ht="22.5" hidden="1" customHeight="1">
      <c r="B15" s="2685"/>
      <c r="C15" s="2685"/>
      <c r="D15" s="2685"/>
      <c r="E15" s="2685"/>
      <c r="F15" s="2685"/>
      <c r="G15" s="2685"/>
      <c r="H15" s="2685"/>
      <c r="I15" s="2685"/>
      <c r="J15" s="2685"/>
    </row>
    <row r="16" spans="2:13" ht="26.25" customHeight="1">
      <c r="B16" s="2685"/>
      <c r="C16" s="2685"/>
      <c r="D16" s="2685"/>
      <c r="E16" s="2685"/>
      <c r="F16" s="2685"/>
      <c r="G16" s="2685"/>
      <c r="H16" s="2685"/>
      <c r="I16" s="2685"/>
      <c r="J16" s="2685"/>
    </row>
    <row r="17" spans="2:10" ht="22.5" hidden="1" customHeight="1">
      <c r="B17" s="2685"/>
      <c r="C17" s="2685"/>
      <c r="D17" s="2685"/>
      <c r="E17" s="2685"/>
      <c r="F17" s="2685"/>
      <c r="G17" s="2685"/>
      <c r="H17" s="2685"/>
      <c r="I17" s="2685"/>
      <c r="J17" s="2685"/>
    </row>
    <row r="18" spans="2:10" ht="27.75" customHeight="1">
      <c r="B18" s="2685"/>
      <c r="C18" s="2685"/>
      <c r="D18" s="2685"/>
      <c r="E18" s="2685"/>
      <c r="F18" s="2685"/>
      <c r="G18" s="2685"/>
      <c r="H18" s="2685"/>
      <c r="I18" s="2685"/>
      <c r="J18" s="2685"/>
    </row>
    <row r="19" spans="2:10" hidden="1">
      <c r="B19" s="275"/>
      <c r="C19" s="275"/>
      <c r="D19" s="275"/>
      <c r="E19" s="275"/>
      <c r="F19" s="275"/>
    </row>
    <row r="20" spans="2:10" ht="13.5" customHeight="1">
      <c r="B20" s="2686"/>
      <c r="C20" s="2686"/>
      <c r="D20" s="2686"/>
      <c r="E20" s="2686"/>
      <c r="F20" s="2686"/>
      <c r="G20" s="278"/>
      <c r="H20" s="278"/>
    </row>
    <row r="21" spans="2:10" hidden="1">
      <c r="B21" s="275"/>
      <c r="C21" s="275"/>
      <c r="D21" s="275"/>
      <c r="E21" s="275"/>
      <c r="F21" s="275"/>
    </row>
    <row r="22" spans="2:10" ht="27" customHeight="1">
      <c r="B22" s="2687"/>
      <c r="C22" s="2687"/>
      <c r="D22" s="2687"/>
      <c r="E22" s="2687"/>
      <c r="F22" s="2687"/>
    </row>
    <row r="23" spans="2:10" ht="22.5" hidden="1" customHeight="1">
      <c r="B23" s="275"/>
      <c r="C23" s="275"/>
      <c r="D23" s="275"/>
      <c r="E23" s="275"/>
      <c r="F23" s="275"/>
    </row>
    <row r="24" spans="2:10" ht="25.5" customHeight="1">
      <c r="B24" s="2688" t="s">
        <v>190</v>
      </c>
      <c r="C24" s="2688"/>
      <c r="D24" s="2688"/>
      <c r="E24" s="2688"/>
      <c r="F24" s="2688"/>
      <c r="G24" s="2688"/>
      <c r="H24" s="2688"/>
      <c r="I24" s="2688"/>
      <c r="J24" s="2688"/>
    </row>
    <row r="25" spans="2:10" hidden="1">
      <c r="B25" s="275"/>
      <c r="C25" s="275"/>
      <c r="D25" s="275"/>
      <c r="E25" s="275"/>
      <c r="F25" s="275"/>
    </row>
    <row r="26" spans="2:10" ht="12.75" customHeight="1">
      <c r="B26" s="2689" t="s">
        <v>1022</v>
      </c>
      <c r="C26" s="2689"/>
      <c r="D26" s="2689"/>
      <c r="E26" s="2689"/>
      <c r="F26" s="2689"/>
      <c r="G26" s="2689"/>
      <c r="H26" s="2689"/>
      <c r="I26" s="2689"/>
      <c r="J26" s="2689"/>
    </row>
    <row r="27" spans="2:10" ht="34.5" customHeight="1">
      <c r="B27" s="2689"/>
      <c r="C27" s="2689"/>
      <c r="D27" s="2689"/>
      <c r="E27" s="2689"/>
      <c r="F27" s="2689"/>
      <c r="G27" s="2689"/>
      <c r="H27" s="2689"/>
      <c r="I27" s="2689"/>
      <c r="J27" s="2689"/>
    </row>
    <row r="28" spans="2:10" hidden="1">
      <c r="B28" s="275"/>
      <c r="C28" s="275"/>
      <c r="D28" s="275"/>
      <c r="E28" s="275"/>
      <c r="F28" s="275"/>
    </row>
    <row r="29" spans="2:10" ht="12.75" customHeight="1">
      <c r="B29" s="276"/>
      <c r="C29" s="275"/>
      <c r="D29" s="275"/>
      <c r="E29" s="275"/>
      <c r="F29" s="275"/>
    </row>
    <row r="30" spans="2:10" ht="21" customHeight="1">
      <c r="B30" s="2818"/>
      <c r="C30" s="2818"/>
      <c r="D30" s="2818"/>
      <c r="E30" s="2818"/>
      <c r="F30" s="2818"/>
      <c r="G30" s="2818"/>
      <c r="H30" s="2818"/>
      <c r="I30" s="2818"/>
      <c r="J30" s="2818"/>
    </row>
    <row r="31" spans="2:10" ht="21" customHeight="1">
      <c r="B31" s="2818"/>
      <c r="C31" s="2818"/>
      <c r="D31" s="2818"/>
      <c r="E31" s="2818"/>
      <c r="F31" s="2818"/>
      <c r="G31" s="2818"/>
      <c r="H31" s="2818"/>
      <c r="I31" s="2818"/>
      <c r="J31" s="2818"/>
    </row>
    <row r="32" spans="2:10" ht="21" customHeight="1">
      <c r="B32" s="2818"/>
      <c r="C32" s="2818"/>
      <c r="D32" s="2818"/>
      <c r="E32" s="2818"/>
      <c r="F32" s="2818"/>
      <c r="G32" s="2818"/>
      <c r="H32" s="2818"/>
      <c r="I32" s="2818"/>
      <c r="J32" s="2818"/>
    </row>
    <row r="33" spans="2:10" ht="21" customHeight="1">
      <c r="B33" s="2818"/>
      <c r="C33" s="2818"/>
      <c r="D33" s="2818"/>
      <c r="E33" s="2818"/>
      <c r="F33" s="2818"/>
      <c r="G33" s="2818"/>
      <c r="H33" s="2818"/>
      <c r="I33" s="2818"/>
      <c r="J33" s="2818"/>
    </row>
    <row r="34" spans="2:10" ht="12.75" customHeight="1">
      <c r="B34" s="2818"/>
      <c r="C34" s="2818"/>
      <c r="D34" s="275"/>
      <c r="E34" s="275"/>
      <c r="F34" s="275"/>
    </row>
  </sheetData>
  <sheetProtection formatRows="0" selectLockedCells="1"/>
  <mergeCells count="21">
    <mergeCell ref="B30:D30"/>
    <mergeCell ref="E30:J30"/>
    <mergeCell ref="B34:C34"/>
    <mergeCell ref="B31:D31"/>
    <mergeCell ref="E31:J31"/>
    <mergeCell ref="B32:D32"/>
    <mergeCell ref="E32:J32"/>
    <mergeCell ref="B33:D33"/>
    <mergeCell ref="E33:J33"/>
    <mergeCell ref="B11:J18"/>
    <mergeCell ref="B20:F20"/>
    <mergeCell ref="B22:F22"/>
    <mergeCell ref="B24:J24"/>
    <mergeCell ref="B26:J27"/>
    <mergeCell ref="B1:J1"/>
    <mergeCell ref="B3:C6"/>
    <mergeCell ref="D3:J6"/>
    <mergeCell ref="B7:C7"/>
    <mergeCell ref="D7:F7"/>
    <mergeCell ref="G7:H7"/>
    <mergeCell ref="I7:J7"/>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Button 1">
              <controlPr defaultSize="0" print="0" autoFill="0" autoPict="0" macro="[0]!ToMainMenu">
                <anchor>
                  <from>
                    <xdr:col>11</xdr:col>
                    <xdr:colOff>45720</xdr:colOff>
                    <xdr:row>0</xdr:row>
                    <xdr:rowOff>175260</xdr:rowOff>
                  </from>
                  <to>
                    <xdr:col>13</xdr:col>
                    <xdr:colOff>381000</xdr:colOff>
                    <xdr:row>1</xdr:row>
                    <xdr:rowOff>45720</xdr:rowOff>
                  </to>
                </anchor>
              </controlPr>
            </control>
          </mc:Choice>
        </mc:AlternateContent>
        <mc:AlternateContent xmlns:mc="http://schemas.openxmlformats.org/markup-compatibility/2006">
          <mc:Choice Requires="x14">
            <control shapeId="695298" r:id="rId5" name="Button 2">
              <controlPr defaultSize="0" print="0" autoFill="0" autoPict="0" macro="[0]!PrintAppforComp">
                <anchor>
                  <from>
                    <xdr:col>11</xdr:col>
                    <xdr:colOff>45720</xdr:colOff>
                    <xdr:row>5</xdr:row>
                    <xdr:rowOff>45720</xdr:rowOff>
                  </from>
                  <to>
                    <xdr:col>13</xdr:col>
                    <xdr:colOff>381000</xdr:colOff>
                    <xdr:row>6</xdr:row>
                    <xdr:rowOff>99060</xdr:rowOff>
                  </to>
                </anchor>
              </controlPr>
            </control>
          </mc:Choice>
        </mc:AlternateContent>
        <mc:AlternateContent xmlns:mc="http://schemas.openxmlformats.org/markup-compatibility/2006">
          <mc:Choice Requires="x14">
            <control shapeId="695299" r:id="rId6" name="Button 3">
              <controlPr defaultSize="0" print="0" autoFill="0" autoPict="0" macro="[0]!PrintPreview">
                <anchor>
                  <from>
                    <xdr:col>11</xdr:col>
                    <xdr:colOff>45720</xdr:colOff>
                    <xdr:row>1</xdr:row>
                    <xdr:rowOff>68580</xdr:rowOff>
                  </from>
                  <to>
                    <xdr:col>13</xdr:col>
                    <xdr:colOff>381000</xdr:colOff>
                    <xdr:row>3</xdr:row>
                    <xdr:rowOff>38100</xdr:rowOff>
                  </to>
                </anchor>
              </controlPr>
            </control>
          </mc:Choice>
        </mc:AlternateContent>
        <mc:AlternateContent xmlns:mc="http://schemas.openxmlformats.org/markup-compatibility/2006">
          <mc:Choice Requires="x14">
            <control shapeId="695300" r:id="rId7" name="Button 4">
              <controlPr defaultSize="0" print="0" autoFill="0" autoPict="0" macro="[0]!ToDataEntry">
                <anchor>
                  <from>
                    <xdr:col>11</xdr:col>
                    <xdr:colOff>45720</xdr:colOff>
                    <xdr:row>6</xdr:row>
                    <xdr:rowOff>121920</xdr:rowOff>
                  </from>
                  <to>
                    <xdr:col>13</xdr:col>
                    <xdr:colOff>381000</xdr:colOff>
                    <xdr:row>8</xdr:row>
                    <xdr:rowOff>83820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tabColor rgb="FFC00000"/>
  </sheetPr>
  <dimension ref="B1:L138"/>
  <sheetViews>
    <sheetView showGridLines="0" zoomScaleNormal="100" workbookViewId="0"/>
  </sheetViews>
  <sheetFormatPr defaultColWidth="9.109375" defaultRowHeight="13.2"/>
  <cols>
    <col min="1" max="1" width="3.33203125" style="429" customWidth="1"/>
    <col min="2" max="10" width="9.109375" style="429"/>
    <col min="11" max="11" width="17.88671875" style="429" customWidth="1"/>
    <col min="12" max="16384" width="9.109375" style="429"/>
  </cols>
  <sheetData>
    <row r="1" spans="2:12" ht="22.2" customHeight="1">
      <c r="B1" s="2052" t="s">
        <v>2500</v>
      </c>
      <c r="C1" s="2052"/>
      <c r="D1" s="2052"/>
      <c r="E1" s="2052"/>
      <c r="F1" s="2052"/>
      <c r="G1" s="2052"/>
      <c r="H1" s="2052"/>
      <c r="I1" s="2052"/>
      <c r="J1" s="2052"/>
      <c r="K1" s="2052"/>
      <c r="L1" s="1161"/>
    </row>
    <row r="2" spans="2:12" ht="17.399999999999999">
      <c r="B2" s="2053" t="s">
        <v>2495</v>
      </c>
      <c r="C2" s="2053"/>
      <c r="D2" s="2053"/>
      <c r="E2" s="2053"/>
      <c r="F2" s="2053"/>
      <c r="G2" s="2053"/>
      <c r="H2" s="2053"/>
      <c r="I2" s="2053"/>
      <c r="J2" s="2053"/>
      <c r="K2" s="2053"/>
      <c r="L2" s="1162"/>
    </row>
    <row r="3" spans="2:12" ht="17.399999999999999">
      <c r="B3" s="1166"/>
      <c r="C3" s="1166"/>
      <c r="D3" s="1166"/>
      <c r="E3" s="1166"/>
      <c r="F3" s="1166"/>
      <c r="G3" s="1166"/>
      <c r="H3" s="1166"/>
      <c r="I3" s="1166"/>
      <c r="J3" s="1166"/>
      <c r="K3" s="1166"/>
      <c r="L3" s="1163"/>
    </row>
    <row r="4" spans="2:12" ht="15.6">
      <c r="B4" s="2054" t="s">
        <v>2431</v>
      </c>
      <c r="C4" s="2054"/>
      <c r="D4" s="2054"/>
      <c r="E4" s="2054"/>
      <c r="F4" s="2054"/>
      <c r="G4" s="2054"/>
      <c r="H4" s="2054"/>
      <c r="I4" s="2054"/>
      <c r="J4" s="2054"/>
      <c r="K4" s="2054"/>
    </row>
    <row r="5" spans="2:12">
      <c r="B5" s="2049" t="s">
        <v>2501</v>
      </c>
      <c r="C5" s="2049"/>
      <c r="D5" s="2049"/>
      <c r="E5" s="2049"/>
      <c r="F5" s="2049"/>
      <c r="G5" s="2049"/>
      <c r="H5" s="2049"/>
      <c r="I5" s="2049"/>
      <c r="J5" s="2049"/>
      <c r="K5" s="2049"/>
    </row>
    <row r="6" spans="2:12" ht="15.6">
      <c r="B6" s="1267"/>
      <c r="C6" s="1267"/>
      <c r="D6" s="1267"/>
      <c r="E6" s="1267"/>
      <c r="F6" s="1267"/>
      <c r="G6" s="1267"/>
      <c r="H6" s="1267"/>
      <c r="I6" s="1267"/>
      <c r="J6" s="1267"/>
      <c r="K6" s="1267"/>
    </row>
    <row r="7" spans="2:12">
      <c r="B7" s="2050" t="s">
        <v>2502</v>
      </c>
      <c r="C7" s="2050"/>
      <c r="D7" s="2050"/>
      <c r="E7" s="2050"/>
      <c r="F7" s="2050"/>
      <c r="G7" s="2050"/>
      <c r="H7" s="2050"/>
      <c r="I7" s="2050"/>
      <c r="J7" s="2050"/>
      <c r="K7" s="2050"/>
    </row>
    <row r="8" spans="2:12" ht="45.6" customHeight="1">
      <c r="B8" s="2049" t="s">
        <v>2432</v>
      </c>
      <c r="C8" s="2049"/>
      <c r="D8" s="2049"/>
      <c r="E8" s="2049"/>
      <c r="F8" s="2049"/>
      <c r="G8" s="2049"/>
      <c r="H8" s="2049"/>
      <c r="I8" s="2049"/>
      <c r="J8" s="2049"/>
      <c r="K8" s="2049"/>
    </row>
    <row r="9" spans="2:12">
      <c r="B9" s="2049" t="s">
        <v>2496</v>
      </c>
      <c r="C9" s="2049"/>
      <c r="D9" s="2049"/>
      <c r="E9" s="2049"/>
      <c r="F9" s="2049"/>
      <c r="G9" s="2049"/>
      <c r="H9" s="2049"/>
      <c r="I9" s="2049"/>
      <c r="J9" s="2049"/>
      <c r="K9" s="1167" t="s">
        <v>1380</v>
      </c>
    </row>
    <row r="10" spans="2:12">
      <c r="B10" s="2051"/>
      <c r="C10" s="2051"/>
      <c r="D10" s="2051"/>
      <c r="E10" s="2051"/>
      <c r="F10" s="2051"/>
      <c r="G10" s="2051"/>
      <c r="H10" s="2051"/>
      <c r="I10" s="2051"/>
      <c r="J10" s="2051"/>
      <c r="K10" s="2051"/>
    </row>
    <row r="11" spans="2:12">
      <c r="B11" s="2050" t="s">
        <v>2503</v>
      </c>
      <c r="C11" s="2050"/>
      <c r="D11" s="2050"/>
      <c r="E11" s="2050"/>
      <c r="F11" s="2050"/>
      <c r="G11" s="2050"/>
      <c r="H11" s="2050"/>
      <c r="I11" s="2050"/>
      <c r="J11" s="2050"/>
      <c r="K11" s="2050"/>
    </row>
    <row r="12" spans="2:12" ht="31.2" customHeight="1">
      <c r="B12" s="2049" t="s">
        <v>2433</v>
      </c>
      <c r="C12" s="2049"/>
      <c r="D12" s="2049"/>
      <c r="E12" s="2049"/>
      <c r="F12" s="2049"/>
      <c r="G12" s="2049"/>
      <c r="H12" s="2049"/>
      <c r="I12" s="2049"/>
      <c r="J12" s="2049"/>
      <c r="K12" s="2049"/>
    </row>
    <row r="13" spans="2:12" ht="13.2" customHeight="1">
      <c r="B13" s="2051"/>
      <c r="C13" s="2051"/>
      <c r="D13" s="2051"/>
      <c r="E13" s="2051"/>
      <c r="F13" s="2051"/>
      <c r="G13" s="2051"/>
      <c r="H13" s="2051"/>
      <c r="I13" s="2051"/>
      <c r="J13" s="2051"/>
      <c r="K13" s="2051"/>
    </row>
    <row r="14" spans="2:12">
      <c r="B14" s="2049" t="s">
        <v>2497</v>
      </c>
      <c r="C14" s="2049"/>
      <c r="D14" s="2049"/>
      <c r="E14" s="2049"/>
      <c r="F14" s="2049"/>
      <c r="G14" s="2049"/>
      <c r="H14" s="2049"/>
      <c r="I14" s="2049"/>
      <c r="J14" s="2049"/>
      <c r="K14" s="2049"/>
    </row>
    <row r="15" spans="2:12">
      <c r="B15" s="1168" t="s">
        <v>488</v>
      </c>
      <c r="C15" s="2055" t="s">
        <v>2498</v>
      </c>
      <c r="D15" s="2056"/>
      <c r="E15" s="2056"/>
      <c r="F15" s="2056"/>
      <c r="G15" s="2056"/>
      <c r="H15" s="2056"/>
      <c r="I15" s="2056"/>
      <c r="J15" s="2056"/>
      <c r="K15" s="2057"/>
    </row>
    <row r="16" spans="2:12" ht="13.2" customHeight="1">
      <c r="B16" s="1168" t="s">
        <v>197</v>
      </c>
      <c r="C16" s="2055" t="s">
        <v>3577</v>
      </c>
      <c r="D16" s="2056"/>
      <c r="E16" s="2056"/>
      <c r="F16" s="2056"/>
      <c r="G16" s="2056"/>
      <c r="H16" s="2056"/>
      <c r="I16" s="2056"/>
      <c r="J16" s="2056"/>
      <c r="K16" s="2057"/>
    </row>
    <row r="17" spans="2:11">
      <c r="B17" s="1168" t="s">
        <v>198</v>
      </c>
      <c r="C17" s="2049" t="s">
        <v>2499</v>
      </c>
      <c r="D17" s="2049"/>
      <c r="E17" s="2049"/>
      <c r="F17" s="2049"/>
      <c r="G17" s="2049"/>
      <c r="H17" s="2049"/>
      <c r="I17" s="2049"/>
      <c r="J17" s="2049"/>
      <c r="K17" s="2049"/>
    </row>
    <row r="18" spans="2:11">
      <c r="B18" s="2058"/>
      <c r="C18" s="2058"/>
      <c r="D18" s="2058"/>
      <c r="E18" s="2058"/>
      <c r="F18" s="2058"/>
      <c r="G18" s="2058"/>
      <c r="H18" s="2058"/>
      <c r="I18" s="2058"/>
      <c r="J18" s="2058"/>
      <c r="K18" s="2058"/>
    </row>
    <row r="19" spans="2:11">
      <c r="B19" s="1169">
        <v>1</v>
      </c>
      <c r="C19" s="2062" t="s">
        <v>2504</v>
      </c>
      <c r="D19" s="2062"/>
      <c r="E19" s="2062"/>
      <c r="F19" s="2062"/>
      <c r="G19" s="2062"/>
      <c r="H19" s="2062"/>
      <c r="I19" s="2062"/>
      <c r="J19" s="2062"/>
      <c r="K19" s="2063"/>
    </row>
    <row r="20" spans="2:11" ht="31.95" customHeight="1">
      <c r="B20" s="2059" t="s">
        <v>2505</v>
      </c>
      <c r="C20" s="2060"/>
      <c r="D20" s="2060"/>
      <c r="E20" s="2060"/>
      <c r="F20" s="2060"/>
      <c r="G20" s="2060"/>
      <c r="H20" s="2060"/>
      <c r="I20" s="2060"/>
      <c r="J20" s="2060"/>
      <c r="K20" s="2061"/>
    </row>
    <row r="21" spans="2:11">
      <c r="B21" s="2064" t="s">
        <v>2496</v>
      </c>
      <c r="C21" s="2064"/>
      <c r="D21" s="2064"/>
      <c r="E21" s="2064"/>
      <c r="F21" s="2064"/>
      <c r="G21" s="2064"/>
      <c r="H21" s="2064"/>
      <c r="I21" s="2064"/>
      <c r="J21" s="2064"/>
      <c r="K21" s="1165" t="s">
        <v>1380</v>
      </c>
    </row>
    <row r="22" spans="2:11">
      <c r="B22" s="2051"/>
      <c r="C22" s="2051"/>
      <c r="D22" s="2051"/>
      <c r="E22" s="2051"/>
      <c r="F22" s="2051"/>
      <c r="G22" s="2051"/>
      <c r="H22" s="2051"/>
      <c r="I22" s="2051"/>
      <c r="J22" s="2051"/>
      <c r="K22" s="2051"/>
    </row>
    <row r="23" spans="2:11" ht="13.2" customHeight="1">
      <c r="B23" s="2050" t="s">
        <v>2506</v>
      </c>
      <c r="C23" s="2050"/>
      <c r="D23" s="2050"/>
      <c r="E23" s="2050"/>
      <c r="F23" s="2050"/>
      <c r="G23" s="2050"/>
      <c r="H23" s="2050"/>
      <c r="I23" s="2050"/>
      <c r="J23" s="2050"/>
      <c r="K23" s="2050"/>
    </row>
    <row r="24" spans="2:11" ht="64.2" customHeight="1">
      <c r="B24" s="2049" t="s">
        <v>2434</v>
      </c>
      <c r="C24" s="2049"/>
      <c r="D24" s="2049"/>
      <c r="E24" s="2049"/>
      <c r="F24" s="2049"/>
      <c r="G24" s="2049"/>
      <c r="H24" s="2049"/>
      <c r="I24" s="2049"/>
      <c r="J24" s="2049"/>
      <c r="K24" s="2049"/>
    </row>
    <row r="25" spans="2:11" ht="13.2" customHeight="1">
      <c r="B25" s="2051"/>
      <c r="C25" s="2051"/>
      <c r="D25" s="2051"/>
      <c r="E25" s="2051"/>
      <c r="F25" s="2051"/>
      <c r="G25" s="2051"/>
      <c r="H25" s="2051"/>
      <c r="I25" s="2051"/>
      <c r="J25" s="2051"/>
      <c r="K25" s="2051"/>
    </row>
    <row r="26" spans="2:11" ht="37.950000000000003" customHeight="1">
      <c r="B26" s="2049" t="s">
        <v>2435</v>
      </c>
      <c r="C26" s="2049"/>
      <c r="D26" s="2049"/>
      <c r="E26" s="2049"/>
      <c r="F26" s="2049"/>
      <c r="G26" s="2049"/>
      <c r="H26" s="2049"/>
      <c r="I26" s="2049"/>
      <c r="J26" s="2049"/>
      <c r="K26" s="2049"/>
    </row>
    <row r="27" spans="2:11" ht="13.2" customHeight="1">
      <c r="B27" s="2051"/>
      <c r="C27" s="2051"/>
      <c r="D27" s="2051"/>
      <c r="E27" s="2051"/>
      <c r="F27" s="2051"/>
      <c r="G27" s="2051"/>
      <c r="H27" s="2051"/>
      <c r="I27" s="2051"/>
      <c r="J27" s="2051"/>
      <c r="K27" s="2051"/>
    </row>
    <row r="28" spans="2:11" ht="33.6" customHeight="1">
      <c r="B28" s="2049" t="s">
        <v>2436</v>
      </c>
      <c r="C28" s="2049"/>
      <c r="D28" s="2049"/>
      <c r="E28" s="2049"/>
      <c r="F28" s="2049"/>
      <c r="G28" s="2049"/>
      <c r="H28" s="2049"/>
      <c r="I28" s="2049"/>
      <c r="J28" s="2049"/>
      <c r="K28" s="2049"/>
    </row>
    <row r="29" spans="2:11" ht="13.2" customHeight="1">
      <c r="B29" s="2049" t="s">
        <v>2496</v>
      </c>
      <c r="C29" s="2049"/>
      <c r="D29" s="2049"/>
      <c r="E29" s="2049"/>
      <c r="F29" s="2049"/>
      <c r="G29" s="2049"/>
      <c r="H29" s="2049"/>
      <c r="I29" s="2049"/>
      <c r="J29" s="2049"/>
      <c r="K29" s="1165" t="s">
        <v>1380</v>
      </c>
    </row>
    <row r="30" spans="2:11" ht="13.2" customHeight="1">
      <c r="B30" s="2051"/>
      <c r="C30" s="2051"/>
      <c r="D30" s="2051"/>
      <c r="E30" s="2051"/>
      <c r="F30" s="2051"/>
      <c r="G30" s="2051"/>
      <c r="H30" s="2051"/>
      <c r="I30" s="2051"/>
      <c r="J30" s="2051"/>
      <c r="K30" s="2051"/>
    </row>
    <row r="31" spans="2:11">
      <c r="B31" s="2050" t="s">
        <v>2507</v>
      </c>
      <c r="C31" s="2050"/>
      <c r="D31" s="2050"/>
      <c r="E31" s="2050"/>
      <c r="F31" s="2050"/>
      <c r="G31" s="2050"/>
      <c r="H31" s="2050"/>
      <c r="I31" s="2050"/>
      <c r="J31" s="2050"/>
      <c r="K31" s="2050"/>
    </row>
    <row r="32" spans="2:11">
      <c r="B32" s="2049" t="s">
        <v>2437</v>
      </c>
      <c r="C32" s="2049"/>
      <c r="D32" s="2049"/>
      <c r="E32" s="2049"/>
      <c r="F32" s="2049"/>
      <c r="G32" s="2049"/>
      <c r="H32" s="2049"/>
      <c r="I32" s="2049"/>
      <c r="J32" s="2049"/>
      <c r="K32" s="2049"/>
    </row>
    <row r="33" spans="2:11">
      <c r="B33" s="2049" t="s">
        <v>2438</v>
      </c>
      <c r="C33" s="2049"/>
      <c r="D33" s="2049"/>
      <c r="E33" s="2049"/>
      <c r="F33" s="2049"/>
      <c r="G33" s="2049"/>
      <c r="H33" s="2049"/>
      <c r="I33" s="2049"/>
      <c r="J33" s="2049"/>
      <c r="K33" s="2049"/>
    </row>
    <row r="34" spans="2:11" ht="31.2" customHeight="1">
      <c r="B34" s="2049" t="s">
        <v>2439</v>
      </c>
      <c r="C34" s="2049"/>
      <c r="D34" s="2049"/>
      <c r="E34" s="2049"/>
      <c r="F34" s="2049"/>
      <c r="G34" s="2049"/>
      <c r="H34" s="2049"/>
      <c r="I34" s="2049"/>
      <c r="J34" s="2049"/>
      <c r="K34" s="2049"/>
    </row>
    <row r="35" spans="2:11" ht="13.2" customHeight="1">
      <c r="B35" s="2049" t="s">
        <v>2496</v>
      </c>
      <c r="C35" s="2049"/>
      <c r="D35" s="2049"/>
      <c r="E35" s="2049"/>
      <c r="F35" s="2049"/>
      <c r="G35" s="2049"/>
      <c r="H35" s="2049"/>
      <c r="I35" s="2049"/>
      <c r="J35" s="2049"/>
      <c r="K35" s="1165" t="s">
        <v>1380</v>
      </c>
    </row>
    <row r="36" spans="2:11" ht="13.2" customHeight="1">
      <c r="B36" s="2051"/>
      <c r="C36" s="2051"/>
      <c r="D36" s="2051"/>
      <c r="E36" s="2051"/>
      <c r="F36" s="2051"/>
      <c r="G36" s="2051"/>
      <c r="H36" s="2051"/>
      <c r="I36" s="2051"/>
      <c r="J36" s="2051"/>
      <c r="K36" s="2051"/>
    </row>
    <row r="37" spans="2:11">
      <c r="B37" s="2050" t="s">
        <v>2508</v>
      </c>
      <c r="C37" s="2050"/>
      <c r="D37" s="2050"/>
      <c r="E37" s="2050"/>
      <c r="F37" s="2050"/>
      <c r="G37" s="2050"/>
      <c r="H37" s="2050"/>
      <c r="I37" s="2050"/>
      <c r="J37" s="2050"/>
      <c r="K37" s="2050"/>
    </row>
    <row r="38" spans="2:11" ht="43.2" customHeight="1">
      <c r="B38" s="2049" t="s">
        <v>2440</v>
      </c>
      <c r="C38" s="2049"/>
      <c r="D38" s="2049"/>
      <c r="E38" s="2049"/>
      <c r="F38" s="2049"/>
      <c r="G38" s="2049"/>
      <c r="H38" s="2049"/>
      <c r="I38" s="2049"/>
      <c r="J38" s="2049"/>
      <c r="K38" s="2049"/>
    </row>
    <row r="39" spans="2:11" ht="28.2" customHeight="1">
      <c r="B39" s="2049" t="s">
        <v>2441</v>
      </c>
      <c r="C39" s="2049"/>
      <c r="D39" s="2049"/>
      <c r="E39" s="2049"/>
      <c r="F39" s="2049"/>
      <c r="G39" s="2049"/>
      <c r="H39" s="2049"/>
      <c r="I39" s="2049"/>
      <c r="J39" s="2049"/>
      <c r="K39" s="2049"/>
    </row>
    <row r="40" spans="2:11" ht="13.2" customHeight="1">
      <c r="B40" s="2049" t="s">
        <v>2496</v>
      </c>
      <c r="C40" s="2049"/>
      <c r="D40" s="2049"/>
      <c r="E40" s="2049"/>
      <c r="F40" s="2049"/>
      <c r="G40" s="2049"/>
      <c r="H40" s="2049"/>
      <c r="I40" s="2049"/>
      <c r="J40" s="2049"/>
      <c r="K40" s="1165" t="s">
        <v>1380</v>
      </c>
    </row>
    <row r="41" spans="2:11">
      <c r="B41" s="2051"/>
      <c r="C41" s="2051"/>
      <c r="D41" s="2051"/>
      <c r="E41" s="2051"/>
      <c r="F41" s="2051"/>
      <c r="G41" s="2051"/>
      <c r="H41" s="2051"/>
      <c r="I41" s="2051"/>
      <c r="J41" s="2051"/>
      <c r="K41" s="2051"/>
    </row>
    <row r="42" spans="2:11">
      <c r="B42" s="2050" t="s">
        <v>2509</v>
      </c>
      <c r="C42" s="2050"/>
      <c r="D42" s="2050"/>
      <c r="E42" s="2050"/>
      <c r="F42" s="2050"/>
      <c r="G42" s="2050"/>
      <c r="H42" s="2050"/>
      <c r="I42" s="2050"/>
      <c r="J42" s="2050"/>
      <c r="K42" s="2050"/>
    </row>
    <row r="43" spans="2:11" ht="58.2" customHeight="1">
      <c r="B43" s="2049" t="s">
        <v>2510</v>
      </c>
      <c r="C43" s="2049"/>
      <c r="D43" s="2049"/>
      <c r="E43" s="2049"/>
      <c r="F43" s="2049"/>
      <c r="G43" s="2049"/>
      <c r="H43" s="2049"/>
      <c r="I43" s="2049"/>
      <c r="J43" s="2049"/>
      <c r="K43" s="2049"/>
    </row>
    <row r="44" spans="2:11" ht="13.2" customHeight="1">
      <c r="B44" s="2049" t="s">
        <v>2496</v>
      </c>
      <c r="C44" s="2049"/>
      <c r="D44" s="2049"/>
      <c r="E44" s="2049"/>
      <c r="F44" s="2049"/>
      <c r="G44" s="2049"/>
      <c r="H44" s="2049"/>
      <c r="I44" s="2049"/>
      <c r="J44" s="2049"/>
      <c r="K44" s="1165" t="s">
        <v>1380</v>
      </c>
    </row>
    <row r="45" spans="2:11" ht="13.2" customHeight="1">
      <c r="B45" s="423"/>
      <c r="C45" s="423"/>
      <c r="D45" s="423"/>
      <c r="E45" s="423"/>
      <c r="F45" s="423"/>
      <c r="G45" s="423"/>
      <c r="H45" s="423"/>
      <c r="I45" s="423"/>
      <c r="J45" s="423"/>
      <c r="K45" s="411"/>
    </row>
    <row r="46" spans="2:11" ht="33.6" customHeight="1">
      <c r="B46" s="2049" t="s">
        <v>2511</v>
      </c>
      <c r="C46" s="2049"/>
      <c r="D46" s="2049"/>
      <c r="E46" s="2049"/>
      <c r="F46" s="2049"/>
      <c r="G46" s="2049"/>
      <c r="H46" s="2049"/>
      <c r="I46" s="2049"/>
      <c r="J46" s="2049"/>
      <c r="K46" s="2049"/>
    </row>
    <row r="47" spans="2:11" ht="45.6" customHeight="1">
      <c r="B47" s="2049" t="s">
        <v>2442</v>
      </c>
      <c r="C47" s="2049"/>
      <c r="D47" s="2049"/>
      <c r="E47" s="2049"/>
      <c r="F47" s="2049"/>
      <c r="G47" s="2049"/>
      <c r="H47" s="2049"/>
      <c r="I47" s="2049"/>
      <c r="J47" s="2049"/>
      <c r="K47" s="2049"/>
    </row>
    <row r="48" spans="2:11" ht="13.2" customHeight="1">
      <c r="B48" s="2049" t="s">
        <v>2496</v>
      </c>
      <c r="C48" s="2049"/>
      <c r="D48" s="2049"/>
      <c r="E48" s="2049"/>
      <c r="F48" s="2049"/>
      <c r="G48" s="2049"/>
      <c r="H48" s="2049"/>
      <c r="I48" s="2049"/>
      <c r="J48" s="2049"/>
      <c r="K48" s="1165" t="s">
        <v>1380</v>
      </c>
    </row>
    <row r="49" spans="2:11">
      <c r="B49" s="2051"/>
      <c r="C49" s="2051"/>
      <c r="D49" s="2051"/>
      <c r="E49" s="2051"/>
      <c r="F49" s="2051"/>
      <c r="G49" s="2051"/>
      <c r="H49" s="2051"/>
      <c r="I49" s="2051"/>
      <c r="J49" s="2051"/>
      <c r="K49" s="2051"/>
    </row>
    <row r="50" spans="2:11">
      <c r="B50" s="2050" t="s">
        <v>2512</v>
      </c>
      <c r="C50" s="2050"/>
      <c r="D50" s="2050"/>
      <c r="E50" s="2050"/>
      <c r="F50" s="2050"/>
      <c r="G50" s="2050"/>
      <c r="H50" s="2050"/>
      <c r="I50" s="2050"/>
      <c r="J50" s="2050"/>
      <c r="K50" s="2050"/>
    </row>
    <row r="51" spans="2:11" ht="56.4" customHeight="1">
      <c r="B51" s="2049" t="s">
        <v>2443</v>
      </c>
      <c r="C51" s="2049"/>
      <c r="D51" s="2049"/>
      <c r="E51" s="2049"/>
      <c r="F51" s="2049"/>
      <c r="G51" s="2049"/>
      <c r="H51" s="2049"/>
      <c r="I51" s="2049"/>
      <c r="J51" s="2049"/>
      <c r="K51" s="2049"/>
    </row>
    <row r="52" spans="2:11" ht="13.2" customHeight="1">
      <c r="B52" s="2049" t="s">
        <v>2496</v>
      </c>
      <c r="C52" s="2049"/>
      <c r="D52" s="2049"/>
      <c r="E52" s="2049"/>
      <c r="F52" s="2049"/>
      <c r="G52" s="2049"/>
      <c r="H52" s="2049"/>
      <c r="I52" s="2049"/>
      <c r="J52" s="2049"/>
      <c r="K52" s="1165" t="s">
        <v>1380</v>
      </c>
    </row>
    <row r="53" spans="2:11">
      <c r="B53" s="2051"/>
      <c r="C53" s="2051"/>
      <c r="D53" s="2051"/>
      <c r="E53" s="2051"/>
      <c r="F53" s="2051"/>
      <c r="G53" s="2051"/>
      <c r="H53" s="2051"/>
      <c r="I53" s="2051"/>
      <c r="J53" s="2051"/>
      <c r="K53" s="2051"/>
    </row>
    <row r="54" spans="2:11">
      <c r="B54" s="2050" t="s">
        <v>2513</v>
      </c>
      <c r="C54" s="2050"/>
      <c r="D54" s="2050"/>
      <c r="E54" s="2050"/>
      <c r="F54" s="2050"/>
      <c r="G54" s="2050"/>
      <c r="H54" s="2050"/>
      <c r="I54" s="2050"/>
      <c r="J54" s="2050"/>
      <c r="K54" s="2050"/>
    </row>
    <row r="55" spans="2:11" ht="13.2" customHeight="1">
      <c r="B55" s="2050" t="s">
        <v>2514</v>
      </c>
      <c r="C55" s="2050"/>
      <c r="D55" s="2050"/>
      <c r="E55" s="2050"/>
      <c r="F55" s="2050"/>
      <c r="G55" s="2050"/>
      <c r="H55" s="2050"/>
      <c r="I55" s="2050"/>
      <c r="J55" s="2050"/>
      <c r="K55" s="2050"/>
    </row>
    <row r="56" spans="2:11" ht="40.200000000000003" customHeight="1">
      <c r="B56" s="2049" t="s">
        <v>2444</v>
      </c>
      <c r="C56" s="2049"/>
      <c r="D56" s="2049"/>
      <c r="E56" s="2049"/>
      <c r="F56" s="2049"/>
      <c r="G56" s="2049"/>
      <c r="H56" s="2049"/>
      <c r="I56" s="2049"/>
      <c r="J56" s="2049"/>
      <c r="K56" s="2049"/>
    </row>
    <row r="57" spans="2:11">
      <c r="B57" s="2049" t="s">
        <v>2496</v>
      </c>
      <c r="C57" s="2049"/>
      <c r="D57" s="2049"/>
      <c r="E57" s="2049"/>
      <c r="F57" s="2049"/>
      <c r="G57" s="2049"/>
      <c r="H57" s="2049"/>
      <c r="I57" s="2049"/>
      <c r="J57" s="2049"/>
      <c r="K57" s="1165" t="s">
        <v>1380</v>
      </c>
    </row>
    <row r="58" spans="2:11">
      <c r="B58" s="2051"/>
      <c r="C58" s="2051"/>
      <c r="D58" s="2051"/>
      <c r="E58" s="2051"/>
      <c r="F58" s="2051"/>
      <c r="G58" s="2051"/>
      <c r="H58" s="2051"/>
      <c r="I58" s="2051"/>
      <c r="J58" s="2051"/>
      <c r="K58" s="2051"/>
    </row>
    <row r="59" spans="2:11" ht="13.2" customHeight="1">
      <c r="B59" s="2050" t="s">
        <v>2515</v>
      </c>
      <c r="C59" s="2050"/>
      <c r="D59" s="2050"/>
      <c r="E59" s="2050"/>
      <c r="F59" s="2050"/>
      <c r="G59" s="2050"/>
      <c r="H59" s="2050"/>
      <c r="I59" s="2050"/>
      <c r="J59" s="2050"/>
      <c r="K59" s="2050"/>
    </row>
    <row r="60" spans="2:11" ht="31.95" customHeight="1">
      <c r="B60" s="2049" t="s">
        <v>2445</v>
      </c>
      <c r="C60" s="2049"/>
      <c r="D60" s="2049"/>
      <c r="E60" s="2049"/>
      <c r="F60" s="2049"/>
      <c r="G60" s="2049"/>
      <c r="H60" s="2049"/>
      <c r="I60" s="2049"/>
      <c r="J60" s="2049"/>
      <c r="K60" s="2049"/>
    </row>
    <row r="61" spans="2:11">
      <c r="B61" s="2049" t="s">
        <v>2516</v>
      </c>
      <c r="C61" s="2049"/>
      <c r="D61" s="2049"/>
      <c r="E61" s="2049"/>
      <c r="F61" s="2049"/>
      <c r="G61" s="2049"/>
      <c r="H61" s="2049"/>
      <c r="I61" s="2049"/>
      <c r="J61" s="2049"/>
      <c r="K61" s="2049"/>
    </row>
    <row r="62" spans="2:11">
      <c r="B62" s="2049" t="s">
        <v>2496</v>
      </c>
      <c r="C62" s="2049"/>
      <c r="D62" s="2049"/>
      <c r="E62" s="2049"/>
      <c r="F62" s="2049"/>
      <c r="G62" s="2049"/>
      <c r="H62" s="2049"/>
      <c r="I62" s="2049"/>
      <c r="J62" s="2049"/>
      <c r="K62" s="1165" t="s">
        <v>1380</v>
      </c>
    </row>
    <row r="64" spans="2:11">
      <c r="B64" s="2050" t="s">
        <v>2517</v>
      </c>
      <c r="C64" s="2050"/>
      <c r="D64" s="2050"/>
      <c r="E64" s="2050"/>
      <c r="F64" s="2050"/>
      <c r="G64" s="2050"/>
      <c r="H64" s="2050"/>
      <c r="I64" s="2050"/>
      <c r="J64" s="2050"/>
      <c r="K64" s="2050"/>
    </row>
    <row r="65" spans="2:11">
      <c r="B65" s="2050" t="s">
        <v>2446</v>
      </c>
      <c r="C65" s="2050"/>
      <c r="D65" s="2050"/>
      <c r="E65" s="2050"/>
      <c r="F65" s="2050"/>
      <c r="G65" s="2050"/>
      <c r="H65" s="2050"/>
      <c r="I65" s="2050"/>
      <c r="J65" s="2050"/>
      <c r="K65" s="2050"/>
    </row>
    <row r="66" spans="2:11" ht="37.200000000000003" customHeight="1">
      <c r="B66" s="2049" t="s">
        <v>2447</v>
      </c>
      <c r="C66" s="2049"/>
      <c r="D66" s="2049"/>
      <c r="E66" s="2049"/>
      <c r="F66" s="2049"/>
      <c r="G66" s="2049"/>
      <c r="H66" s="2049"/>
      <c r="I66" s="2049"/>
      <c r="J66" s="2049"/>
      <c r="K66" s="2049"/>
    </row>
    <row r="67" spans="2:11">
      <c r="B67" s="2051"/>
      <c r="C67" s="2051"/>
      <c r="D67" s="2051"/>
      <c r="E67" s="2051"/>
      <c r="F67" s="2051"/>
      <c r="G67" s="2051"/>
      <c r="H67" s="2051"/>
      <c r="I67" s="2051"/>
      <c r="J67" s="2051"/>
      <c r="K67" s="2051"/>
    </row>
    <row r="68" spans="2:11" ht="62.4" customHeight="1">
      <c r="B68" s="2049" t="s">
        <v>2448</v>
      </c>
      <c r="C68" s="2049"/>
      <c r="D68" s="2049"/>
      <c r="E68" s="2049"/>
      <c r="F68" s="2049"/>
      <c r="G68" s="2049"/>
      <c r="H68" s="2049"/>
      <c r="I68" s="2049"/>
      <c r="J68" s="2049"/>
      <c r="K68" s="2049"/>
    </row>
    <row r="69" spans="2:11">
      <c r="B69" s="2051"/>
      <c r="C69" s="2051"/>
      <c r="D69" s="2051"/>
      <c r="E69" s="2051"/>
      <c r="F69" s="2051"/>
      <c r="G69" s="2051"/>
      <c r="H69" s="2051"/>
      <c r="I69" s="2051"/>
      <c r="J69" s="2051"/>
      <c r="K69" s="2051"/>
    </row>
    <row r="70" spans="2:11" ht="13.2" customHeight="1">
      <c r="B70" s="2050" t="s">
        <v>2449</v>
      </c>
      <c r="C70" s="2050"/>
      <c r="D70" s="2050"/>
      <c r="E70" s="2050"/>
      <c r="F70" s="2050"/>
      <c r="G70" s="2050"/>
      <c r="H70" s="2050"/>
      <c r="I70" s="2050"/>
      <c r="J70" s="2050"/>
      <c r="K70" s="2050"/>
    </row>
    <row r="71" spans="2:11" ht="30.6" customHeight="1">
      <c r="B71" s="2049" t="s">
        <v>2450</v>
      </c>
      <c r="C71" s="2049"/>
      <c r="D71" s="2049"/>
      <c r="E71" s="2049"/>
      <c r="F71" s="2049"/>
      <c r="G71" s="2049"/>
      <c r="H71" s="2049"/>
      <c r="I71" s="2049"/>
      <c r="J71" s="2049"/>
      <c r="K71" s="2049"/>
    </row>
    <row r="72" spans="2:11" ht="30.6" customHeight="1">
      <c r="B72" s="2049" t="s">
        <v>2451</v>
      </c>
      <c r="C72" s="2049"/>
      <c r="D72" s="2049"/>
      <c r="E72" s="2049"/>
      <c r="F72" s="2049"/>
      <c r="G72" s="2049"/>
      <c r="H72" s="2049"/>
      <c r="I72" s="2049"/>
      <c r="J72" s="2049"/>
      <c r="K72" s="2049"/>
    </row>
    <row r="73" spans="2:11" ht="30.6" customHeight="1">
      <c r="B73" s="2049" t="s">
        <v>2452</v>
      </c>
      <c r="C73" s="2049"/>
      <c r="D73" s="2049"/>
      <c r="E73" s="2049"/>
      <c r="F73" s="2049"/>
      <c r="G73" s="2049"/>
      <c r="H73" s="2049"/>
      <c r="I73" s="2049"/>
      <c r="J73" s="2049"/>
      <c r="K73" s="2049"/>
    </row>
    <row r="74" spans="2:11" ht="17.399999999999999" customHeight="1">
      <c r="B74" s="2049" t="s">
        <v>2453</v>
      </c>
      <c r="C74" s="2049"/>
      <c r="D74" s="2049"/>
      <c r="E74" s="2049"/>
      <c r="F74" s="2049"/>
      <c r="G74" s="2049"/>
      <c r="H74" s="2049"/>
      <c r="I74" s="2049"/>
      <c r="J74" s="2049"/>
      <c r="K74" s="2049"/>
    </row>
    <row r="75" spans="2:11" ht="30.6" customHeight="1">
      <c r="B75" s="2049" t="s">
        <v>2454</v>
      </c>
      <c r="C75" s="2049"/>
      <c r="D75" s="2049"/>
      <c r="E75" s="2049"/>
      <c r="F75" s="2049"/>
      <c r="G75" s="2049"/>
      <c r="H75" s="2049"/>
      <c r="I75" s="2049"/>
      <c r="J75" s="2049"/>
      <c r="K75" s="2049"/>
    </row>
    <row r="76" spans="2:11" ht="35.4" customHeight="1">
      <c r="B76" s="2049" t="s">
        <v>2455</v>
      </c>
      <c r="C76" s="2049"/>
      <c r="D76" s="2049"/>
      <c r="E76" s="2049"/>
      <c r="F76" s="2049"/>
      <c r="G76" s="2049"/>
      <c r="H76" s="2049"/>
      <c r="I76" s="2049"/>
      <c r="J76" s="2049"/>
      <c r="K76" s="2049"/>
    </row>
    <row r="77" spans="2:11" ht="33" customHeight="1">
      <c r="B77" s="2049" t="s">
        <v>2456</v>
      </c>
      <c r="C77" s="2049"/>
      <c r="D77" s="2049"/>
      <c r="E77" s="2049"/>
      <c r="F77" s="2049"/>
      <c r="G77" s="2049"/>
      <c r="H77" s="2049"/>
      <c r="I77" s="2049"/>
      <c r="J77" s="2049"/>
      <c r="K77" s="2049"/>
    </row>
    <row r="78" spans="2:11" ht="31.2" customHeight="1">
      <c r="B78" s="2049" t="s">
        <v>2518</v>
      </c>
      <c r="C78" s="2049"/>
      <c r="D78" s="2049"/>
      <c r="E78" s="2049"/>
      <c r="F78" s="2049"/>
      <c r="G78" s="2049"/>
      <c r="H78" s="2049"/>
      <c r="I78" s="2049"/>
      <c r="J78" s="2049"/>
      <c r="K78" s="2049"/>
    </row>
    <row r="79" spans="2:11" ht="28.2" customHeight="1">
      <c r="B79" s="2049" t="s">
        <v>2457</v>
      </c>
      <c r="C79" s="2049"/>
      <c r="D79" s="2049"/>
      <c r="E79" s="2049"/>
      <c r="F79" s="2049"/>
      <c r="G79" s="2049"/>
      <c r="H79" s="2049"/>
      <c r="I79" s="2049"/>
      <c r="J79" s="2049"/>
      <c r="K79" s="2049"/>
    </row>
    <row r="80" spans="2:11" ht="36" customHeight="1">
      <c r="B80" s="2049" t="s">
        <v>2458</v>
      </c>
      <c r="C80" s="2049"/>
      <c r="D80" s="2049"/>
      <c r="E80" s="2049"/>
      <c r="F80" s="2049"/>
      <c r="G80" s="2049"/>
      <c r="H80" s="2049"/>
      <c r="I80" s="2049"/>
      <c r="J80" s="2049"/>
      <c r="K80" s="2049"/>
    </row>
    <row r="81" spans="2:11" ht="55.95" customHeight="1">
      <c r="B81" s="2049" t="s">
        <v>2459</v>
      </c>
      <c r="C81" s="2049"/>
      <c r="D81" s="2049"/>
      <c r="E81" s="2049"/>
      <c r="F81" s="2049"/>
      <c r="G81" s="2049"/>
      <c r="H81" s="2049"/>
      <c r="I81" s="2049"/>
      <c r="J81" s="2049"/>
      <c r="K81" s="2049"/>
    </row>
    <row r="82" spans="2:11" ht="13.2" customHeight="1">
      <c r="B82" s="2049" t="s">
        <v>2496</v>
      </c>
      <c r="C82" s="2049"/>
      <c r="D82" s="2049"/>
      <c r="E82" s="2049"/>
      <c r="F82" s="2049"/>
      <c r="G82" s="2049"/>
      <c r="H82" s="2049"/>
      <c r="I82" s="2049"/>
      <c r="J82" s="2049"/>
      <c r="K82" s="1165" t="s">
        <v>1380</v>
      </c>
    </row>
    <row r="83" spans="2:11">
      <c r="B83" s="408"/>
      <c r="C83" s="460"/>
      <c r="D83" s="460"/>
      <c r="E83" s="460"/>
      <c r="F83" s="460"/>
      <c r="G83" s="460"/>
      <c r="H83" s="460"/>
      <c r="I83" s="460"/>
      <c r="J83" s="460"/>
      <c r="K83" s="460"/>
    </row>
    <row r="84" spans="2:11" ht="13.2" customHeight="1">
      <c r="B84" s="2050" t="s">
        <v>2519</v>
      </c>
      <c r="C84" s="2050"/>
      <c r="D84" s="2050"/>
      <c r="E84" s="2050"/>
      <c r="F84" s="2050"/>
      <c r="G84" s="2050"/>
      <c r="H84" s="2050"/>
      <c r="I84" s="2050"/>
      <c r="J84" s="2050"/>
      <c r="K84" s="2050"/>
    </row>
    <row r="85" spans="2:11" ht="58.95" customHeight="1">
      <c r="B85" s="2049" t="s">
        <v>2461</v>
      </c>
      <c r="C85" s="2049"/>
      <c r="D85" s="2049"/>
      <c r="E85" s="2049"/>
      <c r="F85" s="2049"/>
      <c r="G85" s="2049"/>
      <c r="H85" s="2049"/>
      <c r="I85" s="2049"/>
      <c r="J85" s="2049"/>
      <c r="K85" s="2049"/>
    </row>
    <row r="86" spans="2:11" ht="13.2" customHeight="1">
      <c r="B86" s="2051"/>
      <c r="C86" s="2051"/>
      <c r="D86" s="2051"/>
      <c r="E86" s="2051"/>
      <c r="F86" s="2051"/>
      <c r="G86" s="2051"/>
      <c r="H86" s="2051"/>
      <c r="I86" s="2051"/>
      <c r="J86" s="2051"/>
      <c r="K86" s="2051"/>
    </row>
    <row r="87" spans="2:11" ht="39.6" customHeight="1">
      <c r="B87" s="2049" t="s">
        <v>2462</v>
      </c>
      <c r="C87" s="2049"/>
      <c r="D87" s="2049"/>
      <c r="E87" s="2049"/>
      <c r="F87" s="2049"/>
      <c r="G87" s="2049"/>
      <c r="H87" s="2049"/>
      <c r="I87" s="2049"/>
      <c r="J87" s="2049"/>
      <c r="K87" s="2049"/>
    </row>
    <row r="88" spans="2:11" ht="13.2" customHeight="1">
      <c r="B88" s="2051"/>
      <c r="C88" s="2051"/>
      <c r="D88" s="2051"/>
      <c r="E88" s="2051"/>
      <c r="F88" s="2051"/>
      <c r="G88" s="2051"/>
      <c r="H88" s="2051"/>
      <c r="I88" s="2051"/>
      <c r="J88" s="2051"/>
      <c r="K88" s="2051"/>
    </row>
    <row r="89" spans="2:11" ht="46.95" customHeight="1">
      <c r="B89" s="2049" t="s">
        <v>2463</v>
      </c>
      <c r="C89" s="2049"/>
      <c r="D89" s="2049"/>
      <c r="E89" s="2049"/>
      <c r="F89" s="2049"/>
      <c r="G89" s="2049"/>
      <c r="H89" s="2049"/>
      <c r="I89" s="2049"/>
      <c r="J89" s="2049"/>
      <c r="K89" s="2049"/>
    </row>
    <row r="90" spans="2:11">
      <c r="B90" s="2049" t="s">
        <v>2496</v>
      </c>
      <c r="C90" s="2049"/>
      <c r="D90" s="2049"/>
      <c r="E90" s="2049"/>
      <c r="F90" s="2049"/>
      <c r="G90" s="2049"/>
      <c r="H90" s="2049"/>
      <c r="I90" s="2049"/>
      <c r="J90" s="2049"/>
      <c r="K90" s="1167" t="s">
        <v>1380</v>
      </c>
    </row>
    <row r="91" spans="2:11">
      <c r="B91" s="2051"/>
      <c r="C91" s="2051"/>
      <c r="D91" s="2051"/>
      <c r="E91" s="2051"/>
      <c r="F91" s="2051"/>
      <c r="G91" s="2051"/>
      <c r="H91" s="2051"/>
      <c r="I91" s="2051"/>
      <c r="J91" s="2051"/>
      <c r="K91" s="2051"/>
    </row>
    <row r="92" spans="2:11">
      <c r="B92" s="2050" t="s">
        <v>2520</v>
      </c>
      <c r="C92" s="2050"/>
      <c r="D92" s="2050"/>
      <c r="E92" s="2050"/>
      <c r="F92" s="2050"/>
      <c r="G92" s="2050"/>
      <c r="H92" s="2050"/>
      <c r="I92" s="2050"/>
      <c r="J92" s="2050"/>
      <c r="K92" s="2050"/>
    </row>
    <row r="93" spans="2:11" ht="33.6" customHeight="1">
      <c r="B93" s="2049" t="s">
        <v>2464</v>
      </c>
      <c r="C93" s="2049"/>
      <c r="D93" s="2049"/>
      <c r="E93" s="2049"/>
      <c r="F93" s="2049"/>
      <c r="G93" s="2049"/>
      <c r="H93" s="2049"/>
      <c r="I93" s="2049"/>
      <c r="J93" s="2049"/>
      <c r="K93" s="2049"/>
    </row>
    <row r="94" spans="2:11" ht="13.2" customHeight="1">
      <c r="B94" s="2051"/>
      <c r="C94" s="2051"/>
      <c r="D94" s="2051"/>
      <c r="E94" s="2051"/>
      <c r="F94" s="2051"/>
      <c r="G94" s="2051"/>
      <c r="H94" s="2051"/>
      <c r="I94" s="2051"/>
      <c r="J94" s="2051"/>
      <c r="K94" s="2051"/>
    </row>
    <row r="95" spans="2:11">
      <c r="B95" s="2050" t="s">
        <v>2465</v>
      </c>
      <c r="C95" s="2050"/>
      <c r="D95" s="2050"/>
      <c r="E95" s="2050"/>
      <c r="F95" s="2050"/>
      <c r="G95" s="2050"/>
      <c r="H95" s="2050"/>
      <c r="I95" s="2050"/>
      <c r="J95" s="2050"/>
      <c r="K95" s="2050"/>
    </row>
    <row r="96" spans="2:11" ht="40.200000000000003" customHeight="1">
      <c r="B96" s="2049" t="s">
        <v>2466</v>
      </c>
      <c r="C96" s="2049"/>
      <c r="D96" s="2049"/>
      <c r="E96" s="2049"/>
      <c r="F96" s="2049"/>
      <c r="G96" s="2049"/>
      <c r="H96" s="2049"/>
      <c r="I96" s="2049"/>
      <c r="J96" s="2049"/>
      <c r="K96" s="2049"/>
    </row>
    <row r="97" spans="2:11">
      <c r="B97" s="2049" t="s">
        <v>2467</v>
      </c>
      <c r="C97" s="2049"/>
      <c r="D97" s="2049"/>
      <c r="E97" s="2049"/>
      <c r="F97" s="2049"/>
      <c r="G97" s="2049"/>
      <c r="H97" s="2049"/>
      <c r="I97" s="2049"/>
      <c r="J97" s="2049"/>
      <c r="K97" s="2049"/>
    </row>
    <row r="98" spans="2:11" ht="51" customHeight="1">
      <c r="B98" s="2049" t="s">
        <v>2468</v>
      </c>
      <c r="C98" s="2049"/>
      <c r="D98" s="2049"/>
      <c r="E98" s="2049"/>
      <c r="F98" s="2049"/>
      <c r="G98" s="2049"/>
      <c r="H98" s="2049"/>
      <c r="I98" s="2049"/>
      <c r="J98" s="2049"/>
      <c r="K98" s="2049"/>
    </row>
    <row r="99" spans="2:11" ht="65.400000000000006" customHeight="1">
      <c r="B99" s="2049" t="s">
        <v>2469</v>
      </c>
      <c r="C99" s="2049"/>
      <c r="D99" s="2049"/>
      <c r="E99" s="2049"/>
      <c r="F99" s="2049"/>
      <c r="G99" s="2049"/>
      <c r="H99" s="2049"/>
      <c r="I99" s="2049"/>
      <c r="J99" s="2049"/>
      <c r="K99" s="2049"/>
    </row>
    <row r="100" spans="2:11">
      <c r="B100" s="2051"/>
      <c r="C100" s="2051"/>
      <c r="D100" s="2051"/>
      <c r="E100" s="2051"/>
      <c r="F100" s="2051"/>
      <c r="G100" s="2051"/>
      <c r="H100" s="2051"/>
      <c r="I100" s="2051"/>
      <c r="J100" s="2051"/>
      <c r="K100" s="2051"/>
    </row>
    <row r="101" spans="2:11" ht="13.2" customHeight="1">
      <c r="B101" s="2049" t="s">
        <v>2470</v>
      </c>
      <c r="C101" s="2049"/>
      <c r="D101" s="2049"/>
      <c r="E101" s="2049"/>
      <c r="F101" s="2049"/>
      <c r="G101" s="2049"/>
      <c r="H101" s="2049"/>
      <c r="I101" s="2049"/>
      <c r="J101" s="2049"/>
      <c r="K101" s="2049"/>
    </row>
    <row r="102" spans="2:11" ht="13.2" customHeight="1">
      <c r="B102" s="2049" t="s">
        <v>2496</v>
      </c>
      <c r="C102" s="2049"/>
      <c r="D102" s="2049"/>
      <c r="E102" s="2049"/>
      <c r="F102" s="2049"/>
      <c r="G102" s="2049"/>
      <c r="H102" s="2049"/>
      <c r="I102" s="2049"/>
      <c r="J102" s="2049"/>
      <c r="K102" s="1165" t="s">
        <v>1380</v>
      </c>
    </row>
    <row r="103" spans="2:11">
      <c r="B103" s="2051"/>
      <c r="C103" s="2051"/>
      <c r="D103" s="2051"/>
      <c r="E103" s="2051"/>
      <c r="F103" s="2051"/>
      <c r="G103" s="2051"/>
      <c r="H103" s="2051"/>
      <c r="I103" s="2051"/>
      <c r="J103" s="2051"/>
      <c r="K103" s="2051"/>
    </row>
    <row r="104" spans="2:11" ht="13.2" customHeight="1">
      <c r="B104" s="2050" t="s">
        <v>2471</v>
      </c>
      <c r="C104" s="2050"/>
      <c r="D104" s="2050"/>
      <c r="E104" s="2050"/>
      <c r="F104" s="2050"/>
      <c r="G104" s="2050"/>
      <c r="H104" s="2050"/>
      <c r="I104" s="2050"/>
      <c r="J104" s="2050"/>
      <c r="K104" s="2050"/>
    </row>
    <row r="105" spans="2:11" ht="16.2" customHeight="1">
      <c r="B105" s="2049" t="s">
        <v>2472</v>
      </c>
      <c r="C105" s="2049"/>
      <c r="D105" s="2049"/>
      <c r="E105" s="2049"/>
      <c r="F105" s="2049"/>
      <c r="G105" s="2049"/>
      <c r="H105" s="2049"/>
      <c r="I105" s="2049"/>
      <c r="J105" s="2049"/>
      <c r="K105" s="2049"/>
    </row>
    <row r="106" spans="2:11" ht="43.95" customHeight="1">
      <c r="B106" s="2049" t="s">
        <v>2473</v>
      </c>
      <c r="C106" s="2049"/>
      <c r="D106" s="2049"/>
      <c r="E106" s="2049"/>
      <c r="F106" s="2049"/>
      <c r="G106" s="2049"/>
      <c r="H106" s="2049"/>
      <c r="I106" s="2049"/>
      <c r="J106" s="2049"/>
      <c r="K106" s="2049"/>
    </row>
    <row r="107" spans="2:11" ht="33" customHeight="1">
      <c r="B107" s="2049" t="s">
        <v>2474</v>
      </c>
      <c r="C107" s="2049"/>
      <c r="D107" s="2049"/>
      <c r="E107" s="2049"/>
      <c r="F107" s="2049"/>
      <c r="G107" s="2049"/>
      <c r="H107" s="2049"/>
      <c r="I107" s="2049"/>
      <c r="J107" s="2049"/>
      <c r="K107" s="2049"/>
    </row>
    <row r="108" spans="2:11" ht="31.95" customHeight="1">
      <c r="B108" s="2049" t="s">
        <v>2475</v>
      </c>
      <c r="C108" s="2049"/>
      <c r="D108" s="2049"/>
      <c r="E108" s="2049"/>
      <c r="F108" s="2049"/>
      <c r="G108" s="2049"/>
      <c r="H108" s="2049"/>
      <c r="I108" s="2049"/>
      <c r="J108" s="2049"/>
      <c r="K108" s="2049"/>
    </row>
    <row r="109" spans="2:11" ht="20.399999999999999" customHeight="1">
      <c r="B109" s="2049" t="s">
        <v>2476</v>
      </c>
      <c r="C109" s="2049"/>
      <c r="D109" s="2049"/>
      <c r="E109" s="2049"/>
      <c r="F109" s="2049"/>
      <c r="G109" s="2049"/>
      <c r="H109" s="2049"/>
      <c r="I109" s="2049"/>
      <c r="J109" s="2049"/>
      <c r="K109" s="2049"/>
    </row>
    <row r="110" spans="2:11" ht="30.6" customHeight="1">
      <c r="B110" s="2049" t="s">
        <v>2477</v>
      </c>
      <c r="C110" s="2049"/>
      <c r="D110" s="2049"/>
      <c r="E110" s="2049"/>
      <c r="F110" s="2049"/>
      <c r="G110" s="2049"/>
      <c r="H110" s="2049"/>
      <c r="I110" s="2049"/>
      <c r="J110" s="2049"/>
      <c r="K110" s="2049"/>
    </row>
    <row r="111" spans="2:11" ht="33" customHeight="1">
      <c r="B111" s="2049" t="s">
        <v>2521</v>
      </c>
      <c r="C111" s="2049"/>
      <c r="D111" s="2049"/>
      <c r="E111" s="2049"/>
      <c r="F111" s="2049"/>
      <c r="G111" s="2049"/>
      <c r="H111" s="2049"/>
      <c r="I111" s="2049"/>
      <c r="J111" s="2049"/>
      <c r="K111" s="2049"/>
    </row>
    <row r="112" spans="2:11" ht="13.2" customHeight="1">
      <c r="B112" s="2051"/>
      <c r="C112" s="2051"/>
      <c r="D112" s="2051"/>
      <c r="E112" s="2051"/>
      <c r="F112" s="2051"/>
      <c r="G112" s="2051"/>
      <c r="H112" s="2051"/>
      <c r="I112" s="2051"/>
      <c r="J112" s="2051"/>
      <c r="K112" s="2051"/>
    </row>
    <row r="113" spans="2:11" ht="31.2" customHeight="1">
      <c r="B113" s="2050" t="s">
        <v>2478</v>
      </c>
      <c r="C113" s="2050"/>
      <c r="D113" s="2050"/>
      <c r="E113" s="2050"/>
      <c r="F113" s="2050"/>
      <c r="G113" s="2050"/>
      <c r="H113" s="2050"/>
      <c r="I113" s="2050"/>
      <c r="J113" s="2050"/>
      <c r="K113" s="2050"/>
    </row>
    <row r="114" spans="2:11" ht="65.400000000000006" customHeight="1">
      <c r="B114" s="2049" t="s">
        <v>2479</v>
      </c>
      <c r="C114" s="2049"/>
      <c r="D114" s="2049"/>
      <c r="E114" s="2049"/>
      <c r="F114" s="2049"/>
      <c r="G114" s="2049"/>
      <c r="H114" s="2049"/>
      <c r="I114" s="2049"/>
      <c r="J114" s="2049"/>
      <c r="K114" s="2049"/>
    </row>
    <row r="115" spans="2:11" ht="13.2" customHeight="1">
      <c r="B115" s="2051"/>
      <c r="C115" s="2051"/>
      <c r="D115" s="2051"/>
      <c r="E115" s="2051"/>
      <c r="F115" s="2051"/>
      <c r="G115" s="2051"/>
      <c r="H115" s="2051"/>
      <c r="I115" s="2051"/>
      <c r="J115" s="2051"/>
      <c r="K115" s="2051"/>
    </row>
    <row r="116" spans="2:11" ht="13.2" customHeight="1">
      <c r="B116" s="2050" t="s">
        <v>2480</v>
      </c>
      <c r="C116" s="2050"/>
      <c r="D116" s="2050"/>
      <c r="E116" s="2050"/>
      <c r="F116" s="2050"/>
      <c r="G116" s="2050"/>
      <c r="H116" s="2050"/>
      <c r="I116" s="2050"/>
      <c r="J116" s="2050"/>
      <c r="K116" s="2050"/>
    </row>
    <row r="117" spans="2:11" ht="43.95" customHeight="1">
      <c r="B117" s="2049" t="s">
        <v>2481</v>
      </c>
      <c r="C117" s="2049"/>
      <c r="D117" s="2049"/>
      <c r="E117" s="2049"/>
      <c r="F117" s="2049"/>
      <c r="G117" s="2049"/>
      <c r="H117" s="2049"/>
      <c r="I117" s="2049"/>
      <c r="J117" s="2049"/>
      <c r="K117" s="2049"/>
    </row>
    <row r="118" spans="2:11" ht="13.2" customHeight="1">
      <c r="B118" s="2051"/>
      <c r="C118" s="2051"/>
      <c r="D118" s="2051"/>
      <c r="E118" s="2051"/>
      <c r="F118" s="2051"/>
      <c r="G118" s="2051"/>
      <c r="H118" s="2051"/>
      <c r="I118" s="2051"/>
      <c r="J118" s="2051"/>
      <c r="K118" s="2051"/>
    </row>
    <row r="119" spans="2:11" ht="48.6" customHeight="1">
      <c r="B119" s="2049" t="s">
        <v>2482</v>
      </c>
      <c r="C119" s="2049"/>
      <c r="D119" s="2049"/>
      <c r="E119" s="2049"/>
      <c r="F119" s="2049"/>
      <c r="G119" s="2049"/>
      <c r="H119" s="2049"/>
      <c r="I119" s="2049"/>
      <c r="J119" s="2049"/>
      <c r="K119" s="2049"/>
    </row>
    <row r="120" spans="2:11" ht="18.600000000000001" customHeight="1">
      <c r="B120" s="2051"/>
      <c r="C120" s="2051"/>
      <c r="D120" s="2051"/>
      <c r="E120" s="2051"/>
      <c r="F120" s="2051"/>
      <c r="G120" s="2051"/>
      <c r="H120" s="2051"/>
      <c r="I120" s="2051"/>
      <c r="J120" s="2051"/>
      <c r="K120" s="2051"/>
    </row>
    <row r="121" spans="2:11" ht="63" customHeight="1">
      <c r="B121" s="2049" t="s">
        <v>2483</v>
      </c>
      <c r="C121" s="2049"/>
      <c r="D121" s="2049"/>
      <c r="E121" s="2049"/>
      <c r="F121" s="2049"/>
      <c r="G121" s="2049"/>
      <c r="H121" s="2049"/>
      <c r="I121" s="2049"/>
      <c r="J121" s="2049"/>
      <c r="K121" s="2049"/>
    </row>
    <row r="122" spans="2:11" ht="13.2" customHeight="1">
      <c r="B122" s="429" t="s">
        <v>2522</v>
      </c>
      <c r="C122" s="408"/>
      <c r="D122" s="408"/>
      <c r="E122" s="408"/>
      <c r="F122" s="408"/>
      <c r="G122" s="408"/>
      <c r="H122" s="408"/>
      <c r="I122" s="408"/>
      <c r="J122" s="408"/>
      <c r="K122" s="408"/>
    </row>
    <row r="123" spans="2:11">
      <c r="B123" s="2050" t="s">
        <v>2523</v>
      </c>
      <c r="C123" s="2050"/>
      <c r="D123" s="2050"/>
      <c r="E123" s="2050"/>
      <c r="F123" s="2050"/>
      <c r="G123" s="2050"/>
      <c r="H123" s="2050"/>
      <c r="I123" s="2050"/>
      <c r="J123" s="2050"/>
      <c r="K123" s="2050"/>
    </row>
    <row r="124" spans="2:11" ht="43.95" customHeight="1">
      <c r="B124" s="2049" t="s">
        <v>2484</v>
      </c>
      <c r="C124" s="2049"/>
      <c r="D124" s="2049"/>
      <c r="E124" s="2049"/>
      <c r="F124" s="2049"/>
      <c r="G124" s="2049"/>
      <c r="H124" s="2049"/>
      <c r="I124" s="2049"/>
      <c r="J124" s="2049"/>
      <c r="K124" s="2049"/>
    </row>
    <row r="125" spans="2:11">
      <c r="B125" s="2049" t="s">
        <v>2496</v>
      </c>
      <c r="C125" s="2049"/>
      <c r="D125" s="2049"/>
      <c r="E125" s="2049"/>
      <c r="F125" s="2049"/>
      <c r="G125" s="2049"/>
      <c r="H125" s="2049"/>
      <c r="I125" s="2049"/>
      <c r="J125" s="2049"/>
      <c r="K125" s="1165" t="s">
        <v>1380</v>
      </c>
    </row>
    <row r="126" spans="2:11" ht="13.2" customHeight="1">
      <c r="B126" s="2051"/>
      <c r="C126" s="2051"/>
      <c r="D126" s="2051"/>
      <c r="E126" s="2051"/>
      <c r="F126" s="2051"/>
      <c r="G126" s="2051"/>
      <c r="H126" s="2051"/>
      <c r="I126" s="2051"/>
      <c r="J126" s="2051"/>
      <c r="K126" s="2051"/>
    </row>
    <row r="127" spans="2:11">
      <c r="B127" s="2050" t="s">
        <v>2524</v>
      </c>
      <c r="C127" s="2050"/>
      <c r="D127" s="2050"/>
      <c r="E127" s="2050"/>
      <c r="F127" s="2050"/>
      <c r="G127" s="2050"/>
      <c r="H127" s="2050"/>
      <c r="I127" s="2050"/>
      <c r="J127" s="2050"/>
      <c r="K127" s="2050"/>
    </row>
    <row r="128" spans="2:11" ht="13.2" customHeight="1">
      <c r="B128" s="2050" t="s">
        <v>2363</v>
      </c>
      <c r="C128" s="2050"/>
      <c r="D128" s="2050"/>
      <c r="E128" s="2050"/>
      <c r="F128" s="2050"/>
      <c r="G128" s="2050"/>
      <c r="H128" s="2050"/>
      <c r="I128" s="2050"/>
      <c r="J128" s="2050"/>
      <c r="K128" s="2050"/>
    </row>
    <row r="129" spans="2:11" ht="38.4" customHeight="1">
      <c r="B129" s="2049" t="s">
        <v>2485</v>
      </c>
      <c r="C129" s="2049"/>
      <c r="D129" s="2049"/>
      <c r="E129" s="2049"/>
      <c r="F129" s="2049"/>
      <c r="G129" s="2049"/>
      <c r="H129" s="2049"/>
      <c r="I129" s="2049"/>
      <c r="J129" s="2049"/>
      <c r="K129" s="2049"/>
    </row>
    <row r="130" spans="2:11" ht="13.2" customHeight="1">
      <c r="B130" s="2051" t="s">
        <v>517</v>
      </c>
      <c r="C130" s="2051"/>
      <c r="D130" s="2051"/>
      <c r="E130" s="2051"/>
      <c r="F130" s="2051"/>
      <c r="G130" s="2051"/>
      <c r="H130" s="2051"/>
      <c r="I130" s="2051"/>
      <c r="J130" s="2051"/>
      <c r="K130" s="2051"/>
    </row>
    <row r="131" spans="2:11" ht="28.2" customHeight="1">
      <c r="B131" s="2049" t="s">
        <v>2486</v>
      </c>
      <c r="C131" s="2049"/>
      <c r="D131" s="2049"/>
      <c r="E131" s="2049"/>
      <c r="F131" s="2049"/>
      <c r="G131" s="2049"/>
      <c r="H131" s="2049"/>
      <c r="I131" s="2049"/>
      <c r="J131" s="2049"/>
      <c r="K131" s="2049"/>
    </row>
    <row r="132" spans="2:11">
      <c r="B132" s="2049" t="s">
        <v>2487</v>
      </c>
      <c r="C132" s="2049"/>
      <c r="D132" s="2049"/>
      <c r="E132" s="2049"/>
      <c r="F132" s="2049"/>
      <c r="G132" s="2049"/>
      <c r="H132" s="2049"/>
      <c r="I132" s="2049"/>
      <c r="J132" s="2049"/>
      <c r="K132" s="2049"/>
    </row>
    <row r="133" spans="2:11" ht="13.2" customHeight="1">
      <c r="B133" s="2049" t="s">
        <v>2488</v>
      </c>
      <c r="C133" s="2049"/>
      <c r="D133" s="2049"/>
      <c r="E133" s="2049"/>
      <c r="F133" s="2049"/>
      <c r="G133" s="2049"/>
      <c r="H133" s="2049"/>
      <c r="I133" s="2049"/>
      <c r="J133" s="2049"/>
      <c r="K133" s="2049"/>
    </row>
    <row r="134" spans="2:11">
      <c r="B134" s="2049" t="s">
        <v>2489</v>
      </c>
      <c r="C134" s="2049"/>
      <c r="D134" s="2049"/>
      <c r="E134" s="2049"/>
      <c r="F134" s="2049"/>
      <c r="G134" s="2049"/>
      <c r="H134" s="2049"/>
      <c r="I134" s="2049"/>
      <c r="J134" s="2049"/>
      <c r="K134" s="2049"/>
    </row>
    <row r="135" spans="2:11" ht="13.2" customHeight="1">
      <c r="B135" s="2049" t="s">
        <v>2490</v>
      </c>
      <c r="C135" s="2049"/>
      <c r="D135" s="2049"/>
      <c r="E135" s="2049"/>
      <c r="F135" s="2049"/>
      <c r="G135" s="2049"/>
      <c r="H135" s="2049"/>
      <c r="I135" s="2049"/>
      <c r="J135" s="2049"/>
      <c r="K135" s="2049"/>
    </row>
    <row r="136" spans="2:11">
      <c r="B136" s="2051"/>
      <c r="C136" s="2051"/>
      <c r="D136" s="2051"/>
      <c r="E136" s="2051"/>
      <c r="F136" s="2051"/>
      <c r="G136" s="2051"/>
      <c r="H136" s="2051"/>
      <c r="I136" s="2051"/>
      <c r="J136" s="2051"/>
      <c r="K136" s="2051"/>
    </row>
    <row r="137" spans="2:11" ht="13.2" customHeight="1">
      <c r="B137" s="2050" t="s">
        <v>731</v>
      </c>
      <c r="C137" s="2050"/>
      <c r="D137" s="2050"/>
      <c r="E137" s="2050"/>
      <c r="F137" s="2050"/>
      <c r="G137" s="2050"/>
      <c r="H137" s="2050"/>
      <c r="I137" s="2050"/>
      <c r="J137" s="2050"/>
      <c r="K137" s="2050"/>
    </row>
    <row r="138" spans="2:11" ht="177.6" customHeight="1">
      <c r="B138" s="2049" t="s">
        <v>2491</v>
      </c>
      <c r="C138" s="2049"/>
      <c r="D138" s="2049"/>
      <c r="E138" s="2049"/>
      <c r="F138" s="2049"/>
      <c r="G138" s="2049"/>
      <c r="H138" s="2049"/>
      <c r="I138" s="2049"/>
      <c r="J138" s="2049"/>
      <c r="K138" s="2049"/>
    </row>
  </sheetData>
  <mergeCells count="132">
    <mergeCell ref="B117:K117"/>
    <mergeCell ref="B119:K119"/>
    <mergeCell ref="B121:K121"/>
    <mergeCell ref="B84:K84"/>
    <mergeCell ref="B113:K113"/>
    <mergeCell ref="B103:K103"/>
    <mergeCell ref="B88:K88"/>
    <mergeCell ref="B85:K85"/>
    <mergeCell ref="B87:K87"/>
    <mergeCell ref="B89:K89"/>
    <mergeCell ref="B93:K93"/>
    <mergeCell ref="B96:K96"/>
    <mergeCell ref="B116:K116"/>
    <mergeCell ref="B111:K111"/>
    <mergeCell ref="B118:K118"/>
    <mergeCell ref="B120:K120"/>
    <mergeCell ref="B25:K25"/>
    <mergeCell ref="B41:K41"/>
    <mergeCell ref="B69:K69"/>
    <mergeCell ref="B112:K112"/>
    <mergeCell ref="B66:K66"/>
    <mergeCell ref="B68:K68"/>
    <mergeCell ref="B56:K56"/>
    <mergeCell ref="B92:K92"/>
    <mergeCell ref="B95:K95"/>
    <mergeCell ref="B104:K104"/>
    <mergeCell ref="B29:J29"/>
    <mergeCell ref="B35:J35"/>
    <mergeCell ref="B40:J40"/>
    <mergeCell ref="B44:J44"/>
    <mergeCell ref="B48:J48"/>
    <mergeCell ref="B52:J52"/>
    <mergeCell ref="B97:K97"/>
    <mergeCell ref="B86:K86"/>
    <mergeCell ref="B91:K91"/>
    <mergeCell ref="B94:K94"/>
    <mergeCell ref="B100:K100"/>
    <mergeCell ref="B109:K109"/>
    <mergeCell ref="B110:K110"/>
    <mergeCell ref="B79:K79"/>
    <mergeCell ref="B47:K47"/>
    <mergeCell ref="B78:K78"/>
    <mergeCell ref="B74:K74"/>
    <mergeCell ref="B105:K105"/>
    <mergeCell ref="B115:K115"/>
    <mergeCell ref="B101:K101"/>
    <mergeCell ref="B106:K106"/>
    <mergeCell ref="B107:K107"/>
    <mergeCell ref="B108:K108"/>
    <mergeCell ref="B98:K98"/>
    <mergeCell ref="B99:K99"/>
    <mergeCell ref="B80:K80"/>
    <mergeCell ref="B81:K81"/>
    <mergeCell ref="B82:J82"/>
    <mergeCell ref="B90:J90"/>
    <mergeCell ref="B102:J102"/>
    <mergeCell ref="B114:K114"/>
    <mergeCell ref="B50:K50"/>
    <mergeCell ref="B54:K54"/>
    <mergeCell ref="B55:K55"/>
    <mergeCell ref="B51:K51"/>
    <mergeCell ref="B49:K49"/>
    <mergeCell ref="B60:K60"/>
    <mergeCell ref="B75:K75"/>
    <mergeCell ref="B138:K138"/>
    <mergeCell ref="B129:K129"/>
    <mergeCell ref="B131:K131"/>
    <mergeCell ref="B132:K132"/>
    <mergeCell ref="B133:K133"/>
    <mergeCell ref="B134:K134"/>
    <mergeCell ref="B135:K135"/>
    <mergeCell ref="B123:K123"/>
    <mergeCell ref="B127:K127"/>
    <mergeCell ref="B128:K128"/>
    <mergeCell ref="B137:K137"/>
    <mergeCell ref="B136:K136"/>
    <mergeCell ref="B126:K126"/>
    <mergeCell ref="B130:K130"/>
    <mergeCell ref="B125:J125"/>
    <mergeCell ref="B124:K124"/>
    <mergeCell ref="B26:K26"/>
    <mergeCell ref="B28:K28"/>
    <mergeCell ref="B32:K32"/>
    <mergeCell ref="B33:K33"/>
    <mergeCell ref="B34:K34"/>
    <mergeCell ref="B38:K38"/>
    <mergeCell ref="B39:K39"/>
    <mergeCell ref="B43:K43"/>
    <mergeCell ref="B46:K46"/>
    <mergeCell ref="B27:K27"/>
    <mergeCell ref="B36:K36"/>
    <mergeCell ref="B30:K30"/>
    <mergeCell ref="B31:K31"/>
    <mergeCell ref="B37:K37"/>
    <mergeCell ref="B42:K42"/>
    <mergeCell ref="B1:K1"/>
    <mergeCell ref="B2:K2"/>
    <mergeCell ref="B24:K24"/>
    <mergeCell ref="B4:K4"/>
    <mergeCell ref="B5:K5"/>
    <mergeCell ref="B14:K14"/>
    <mergeCell ref="C15:K15"/>
    <mergeCell ref="C16:K16"/>
    <mergeCell ref="C17:K17"/>
    <mergeCell ref="B10:K10"/>
    <mergeCell ref="B13:K13"/>
    <mergeCell ref="B18:K18"/>
    <mergeCell ref="B9:J9"/>
    <mergeCell ref="B11:K11"/>
    <mergeCell ref="B7:K7"/>
    <mergeCell ref="B8:K8"/>
    <mergeCell ref="B12:K12"/>
    <mergeCell ref="B22:K22"/>
    <mergeCell ref="B20:K20"/>
    <mergeCell ref="C19:K19"/>
    <mergeCell ref="B21:J21"/>
    <mergeCell ref="B23:K23"/>
    <mergeCell ref="B76:K76"/>
    <mergeCell ref="B77:K77"/>
    <mergeCell ref="B59:K59"/>
    <mergeCell ref="B64:K64"/>
    <mergeCell ref="B65:K65"/>
    <mergeCell ref="B67:K67"/>
    <mergeCell ref="B61:K61"/>
    <mergeCell ref="B53:K53"/>
    <mergeCell ref="B58:K58"/>
    <mergeCell ref="B70:K70"/>
    <mergeCell ref="B71:K71"/>
    <mergeCell ref="B72:K72"/>
    <mergeCell ref="B73:K73"/>
    <mergeCell ref="B57:J57"/>
    <mergeCell ref="B62:J62"/>
  </mergeCells>
  <pageMargins left="0.53" right="0.1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0337" r:id="rId4" name="Button 1">
              <controlPr defaultSize="0" print="0" autoFill="0" autoPict="0" macro="[0]!ToMainMenu">
                <anchor moveWithCells="1" sizeWithCells="1">
                  <from>
                    <xdr:col>12</xdr:col>
                    <xdr:colOff>220980</xdr:colOff>
                    <xdr:row>2</xdr:row>
                    <xdr:rowOff>83820</xdr:rowOff>
                  </from>
                  <to>
                    <xdr:col>15</xdr:col>
                    <xdr:colOff>160020</xdr:colOff>
                    <xdr:row>4</xdr:row>
                    <xdr:rowOff>99060</xdr:rowOff>
                  </to>
                </anchor>
              </controlPr>
            </control>
          </mc:Choice>
        </mc:AlternateContent>
        <mc:AlternateContent xmlns:mc="http://schemas.openxmlformats.org/markup-compatibility/2006">
          <mc:Choice Requires="x14">
            <control shapeId="910338" r:id="rId5" name="Button 2">
              <controlPr defaultSize="0" print="0" autoFill="0" autoPict="0" macro="[0]!ToGoTo">
                <anchor moveWithCells="1">
                  <from>
                    <xdr:col>12</xdr:col>
                    <xdr:colOff>220980</xdr:colOff>
                    <xdr:row>0</xdr:row>
                    <xdr:rowOff>182880</xdr:rowOff>
                  </from>
                  <to>
                    <xdr:col>15</xdr:col>
                    <xdr:colOff>160020</xdr:colOff>
                    <xdr:row>2</xdr:row>
                    <xdr:rowOff>45720</xdr:rowOff>
                  </to>
                </anchor>
              </controlPr>
            </control>
          </mc:Choice>
        </mc:AlternateContent>
        <mc:AlternateContent xmlns:mc="http://schemas.openxmlformats.org/markup-compatibility/2006">
          <mc:Choice Requires="x14">
            <control shapeId="910339" r:id="rId6" name="Button 3">
              <controlPr defaultSize="0" print="0" autoFill="0" autoPict="0" macro="[0]!ToEPWPBill1">
                <anchor moveWithCells="1" sizeWithCells="1">
                  <from>
                    <xdr:col>12</xdr:col>
                    <xdr:colOff>213360</xdr:colOff>
                    <xdr:row>8</xdr:row>
                    <xdr:rowOff>38100</xdr:rowOff>
                  </from>
                  <to>
                    <xdr:col>15</xdr:col>
                    <xdr:colOff>152400</xdr:colOff>
                    <xdr:row>11</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3">
    <tabColor rgb="FF00B050"/>
  </sheetPr>
  <dimension ref="A1:S29"/>
  <sheetViews>
    <sheetView showGridLines="0" showRowColHeaders="0" zoomScaleNormal="100" workbookViewId="0">
      <selection activeCell="C97" sqref="C97:G97"/>
    </sheetView>
  </sheetViews>
  <sheetFormatPr defaultColWidth="8.88671875" defaultRowHeight="13.2"/>
  <cols>
    <col min="1" max="11" width="4.88671875" style="408" customWidth="1"/>
    <col min="12" max="12" width="5.33203125" style="408" customWidth="1"/>
    <col min="13" max="15" width="4.88671875" style="408" customWidth="1"/>
    <col min="16" max="16" width="3.88671875" style="408" customWidth="1"/>
    <col min="17" max="18" width="4.88671875" style="408" customWidth="1"/>
    <col min="19" max="19" width="5.5546875" style="408" customWidth="1"/>
    <col min="20" max="24" width="4.88671875" style="408" customWidth="1"/>
    <col min="25" max="16384" width="8.88671875" style="408"/>
  </cols>
  <sheetData>
    <row r="1" spans="1:19" ht="35.25" customHeight="1">
      <c r="A1" s="2819" t="s">
        <v>4145</v>
      </c>
      <c r="B1" s="2820"/>
      <c r="C1" s="2820"/>
      <c r="D1" s="2820"/>
      <c r="E1" s="2820"/>
      <c r="F1" s="2820"/>
      <c r="G1" s="2820"/>
      <c r="H1" s="2820"/>
      <c r="I1" s="2820"/>
      <c r="J1" s="2820"/>
      <c r="K1" s="2820"/>
      <c r="L1" s="2820"/>
      <c r="M1" s="2820"/>
      <c r="N1" s="2820"/>
      <c r="O1" s="2820"/>
      <c r="P1" s="2820"/>
      <c r="Q1" s="2820"/>
      <c r="R1" s="2820"/>
      <c r="S1" s="2821"/>
    </row>
    <row r="2" spans="1:19" ht="6.75" customHeight="1"/>
    <row r="3" spans="1:19" ht="59.25" customHeight="1">
      <c r="A3" s="2377" t="s">
        <v>1154</v>
      </c>
      <c r="B3" s="2377"/>
      <c r="C3" s="2377"/>
      <c r="D3" s="2377"/>
      <c r="E3" s="2377"/>
      <c r="F3" s="2377"/>
      <c r="G3" s="2377"/>
      <c r="H3" s="2377"/>
      <c r="I3" s="2377"/>
      <c r="J3" s="2377"/>
      <c r="K3" s="2377"/>
      <c r="L3" s="2377"/>
      <c r="M3" s="2377"/>
      <c r="N3" s="2377"/>
      <c r="O3" s="2377"/>
      <c r="P3" s="2377"/>
      <c r="Q3" s="2377"/>
      <c r="R3" s="2377"/>
      <c r="S3" s="2377"/>
    </row>
    <row r="4" spans="1:19" ht="15.75" customHeight="1">
      <c r="A4" s="2822" t="s">
        <v>1155</v>
      </c>
      <c r="B4" s="2822"/>
      <c r="C4" s="2822"/>
      <c r="D4" s="2822"/>
      <c r="E4" s="2822"/>
      <c r="F4" s="2822"/>
      <c r="G4" s="2822"/>
      <c r="H4" s="2822"/>
      <c r="I4" s="2822"/>
      <c r="J4" s="2822"/>
      <c r="K4" s="2822"/>
      <c r="L4" s="2822"/>
      <c r="M4" s="2822"/>
      <c r="N4" s="2822"/>
      <c r="O4" s="2822"/>
      <c r="P4" s="2822"/>
      <c r="Q4" s="2822"/>
      <c r="R4" s="2822"/>
      <c r="S4" s="2822"/>
    </row>
    <row r="5" spans="1:19" ht="6.75" customHeight="1"/>
    <row r="6" spans="1:19" ht="27" customHeight="1">
      <c r="A6" s="409" t="s">
        <v>488</v>
      </c>
      <c r="B6" s="2377" t="s">
        <v>1156</v>
      </c>
      <c r="C6" s="2377"/>
      <c r="D6" s="2377"/>
      <c r="E6" s="2377"/>
      <c r="F6" s="2377"/>
      <c r="G6" s="2377"/>
      <c r="H6" s="2377"/>
      <c r="I6" s="2377"/>
      <c r="J6" s="2377"/>
      <c r="K6" s="2377"/>
      <c r="L6" s="2377"/>
      <c r="M6" s="2377"/>
      <c r="N6" s="2377"/>
      <c r="O6" s="2377"/>
      <c r="P6" s="2377"/>
      <c r="Q6" s="2377"/>
      <c r="R6" s="2377"/>
      <c r="S6" s="2377"/>
    </row>
    <row r="7" spans="1:19" ht="16.95" customHeight="1">
      <c r="A7" s="409"/>
      <c r="B7" s="2377" t="str">
        <f>+"with the requirements and specifications stipulated in bid number "&amp;+'Master Data'!F12&amp;" at the price/s quoted."</f>
        <v>with the requirements and specifications stipulated in bid number ZNQ1222 W at the price/s quoted.</v>
      </c>
      <c r="C7" s="2377"/>
      <c r="D7" s="2377"/>
      <c r="E7" s="2377"/>
      <c r="F7" s="2377"/>
      <c r="G7" s="2377"/>
      <c r="H7" s="2377"/>
      <c r="I7" s="2377"/>
      <c r="J7" s="2377"/>
      <c r="K7" s="2377"/>
      <c r="L7" s="2377"/>
      <c r="M7" s="2377"/>
      <c r="N7" s="2377"/>
      <c r="O7" s="2377"/>
      <c r="P7" s="2377"/>
      <c r="Q7" s="2377"/>
      <c r="R7" s="2377"/>
      <c r="S7" s="2377"/>
    </row>
    <row r="8" spans="1:19" ht="19.2" customHeight="1">
      <c r="A8" s="409" t="s">
        <v>197</v>
      </c>
      <c r="B8" s="2377" t="s">
        <v>1157</v>
      </c>
      <c r="C8" s="2377"/>
      <c r="D8" s="2377"/>
      <c r="E8" s="2377"/>
      <c r="F8" s="2377"/>
      <c r="G8" s="2377"/>
      <c r="H8" s="2377"/>
      <c r="I8" s="2377"/>
      <c r="J8" s="2377"/>
      <c r="K8" s="2377"/>
      <c r="L8" s="2377"/>
      <c r="M8" s="2377"/>
      <c r="N8" s="2377"/>
      <c r="O8" s="2377"/>
      <c r="P8" s="2377"/>
      <c r="Q8" s="2377"/>
      <c r="R8" s="2377"/>
      <c r="S8" s="2377"/>
    </row>
    <row r="9" spans="1:19" ht="16.5" customHeight="1">
      <c r="B9" s="2377" t="s">
        <v>1158</v>
      </c>
      <c r="C9" s="2377"/>
      <c r="D9" s="2377"/>
      <c r="E9" s="2377"/>
      <c r="F9" s="2377"/>
      <c r="G9" s="2377"/>
      <c r="H9" s="2377"/>
      <c r="I9" s="2377"/>
      <c r="J9" s="2377"/>
      <c r="K9" s="2377"/>
      <c r="L9" s="2377"/>
      <c r="M9" s="2377"/>
      <c r="N9" s="2377"/>
      <c r="O9" s="2377"/>
      <c r="P9" s="2377"/>
      <c r="Q9" s="2377"/>
      <c r="R9" s="2377"/>
      <c r="S9" s="2377"/>
    </row>
    <row r="10" spans="1:19" ht="16.5" customHeight="1">
      <c r="B10" s="410" t="s">
        <v>1159</v>
      </c>
      <c r="C10" s="2823" t="s">
        <v>1160</v>
      </c>
      <c r="D10" s="2823"/>
      <c r="E10" s="2823"/>
      <c r="F10" s="2823"/>
      <c r="G10" s="2823"/>
      <c r="H10" s="2823"/>
      <c r="I10" s="2823"/>
      <c r="J10" s="2823"/>
      <c r="K10" s="2823"/>
      <c r="L10" s="2823"/>
      <c r="M10" s="2823"/>
      <c r="N10" s="2823"/>
      <c r="O10" s="2823"/>
      <c r="P10" s="2823"/>
      <c r="Q10" s="2823"/>
      <c r="R10" s="2823"/>
      <c r="S10" s="2823"/>
    </row>
    <row r="11" spans="1:19" ht="16.5" customHeight="1">
      <c r="B11" s="410" t="s">
        <v>1159</v>
      </c>
      <c r="C11" s="2823" t="s">
        <v>3791</v>
      </c>
      <c r="D11" s="2823"/>
      <c r="E11" s="2823"/>
      <c r="F11" s="2823"/>
      <c r="G11" s="2823"/>
      <c r="H11" s="2823"/>
      <c r="I11" s="2823"/>
      <c r="J11" s="2823"/>
      <c r="K11" s="2823"/>
      <c r="L11" s="2823"/>
      <c r="M11" s="2823"/>
      <c r="N11" s="2823"/>
      <c r="O11" s="2823"/>
      <c r="P11" s="2823"/>
      <c r="Q11" s="2823"/>
      <c r="R11" s="2823"/>
      <c r="S11" s="2823"/>
    </row>
    <row r="12" spans="1:19" ht="16.5" customHeight="1">
      <c r="B12" s="410" t="s">
        <v>1159</v>
      </c>
      <c r="C12" s="2823" t="s">
        <v>1161</v>
      </c>
      <c r="D12" s="2823"/>
      <c r="E12" s="2823"/>
      <c r="F12" s="2823"/>
      <c r="G12" s="2823"/>
      <c r="H12" s="2823"/>
      <c r="I12" s="2823"/>
      <c r="J12" s="2823"/>
      <c r="K12" s="2823"/>
      <c r="L12" s="2823"/>
      <c r="M12" s="2823"/>
      <c r="N12" s="2823"/>
      <c r="O12" s="2823"/>
      <c r="P12" s="2823"/>
      <c r="Q12" s="2823"/>
      <c r="R12" s="2823"/>
      <c r="S12" s="2823"/>
    </row>
    <row r="13" spans="1:19" ht="16.5" customHeight="1">
      <c r="B13" s="410" t="s">
        <v>1159</v>
      </c>
      <c r="C13" s="2823" t="s">
        <v>1162</v>
      </c>
      <c r="D13" s="2823"/>
      <c r="E13" s="2823"/>
      <c r="F13" s="2823"/>
      <c r="G13" s="2823"/>
      <c r="H13" s="2823"/>
      <c r="I13" s="2823"/>
      <c r="J13" s="2823"/>
      <c r="K13" s="2823"/>
      <c r="L13" s="2823"/>
      <c r="M13" s="2823"/>
      <c r="N13" s="2823"/>
      <c r="O13" s="2823"/>
      <c r="P13" s="2823"/>
      <c r="Q13" s="2823"/>
      <c r="R13" s="2823"/>
      <c r="S13" s="2823"/>
    </row>
    <row r="14" spans="1:19" ht="28.5" customHeight="1">
      <c r="B14" s="410" t="s">
        <v>1159</v>
      </c>
      <c r="C14" s="2377" t="s">
        <v>4157</v>
      </c>
      <c r="D14" s="2377"/>
      <c r="E14" s="2377"/>
      <c r="F14" s="2377"/>
      <c r="G14" s="2377"/>
      <c r="H14" s="2377"/>
      <c r="I14" s="2377"/>
      <c r="J14" s="2377"/>
      <c r="K14" s="2377"/>
      <c r="L14" s="2377"/>
      <c r="M14" s="2377"/>
      <c r="N14" s="2377"/>
      <c r="O14" s="2377"/>
      <c r="P14" s="2377"/>
      <c r="Q14" s="2377"/>
      <c r="R14" s="2377"/>
      <c r="S14" s="2377"/>
    </row>
    <row r="15" spans="1:19" ht="16.5" customHeight="1">
      <c r="B15" s="410" t="s">
        <v>1159</v>
      </c>
      <c r="C15" s="2823" t="s">
        <v>4158</v>
      </c>
      <c r="D15" s="2823"/>
      <c r="E15" s="2823"/>
      <c r="F15" s="2823"/>
      <c r="G15" s="2823"/>
      <c r="H15" s="2823"/>
      <c r="I15" s="2823"/>
      <c r="J15" s="2823"/>
      <c r="K15" s="2823"/>
      <c r="L15" s="2823"/>
      <c r="M15" s="2823"/>
      <c r="N15" s="2823"/>
      <c r="O15" s="2823"/>
      <c r="P15" s="2823"/>
      <c r="Q15" s="2823"/>
      <c r="R15" s="2823"/>
      <c r="S15" s="2823"/>
    </row>
    <row r="16" spans="1:19" ht="16.5" customHeight="1">
      <c r="B16" s="410" t="s">
        <v>1159</v>
      </c>
      <c r="C16" s="2823" t="s">
        <v>1163</v>
      </c>
      <c r="D16" s="2823"/>
      <c r="E16" s="2823"/>
      <c r="F16" s="2823"/>
      <c r="G16" s="2823"/>
      <c r="H16" s="2823"/>
      <c r="I16" s="2823"/>
      <c r="J16" s="2823"/>
      <c r="K16" s="2823"/>
      <c r="L16" s="2823"/>
      <c r="M16" s="2823"/>
      <c r="N16" s="2823"/>
      <c r="O16" s="2823"/>
      <c r="P16" s="2823"/>
      <c r="Q16" s="2823"/>
      <c r="R16" s="2823"/>
      <c r="S16" s="2823"/>
    </row>
    <row r="17" spans="1:19" ht="16.5" customHeight="1">
      <c r="B17" s="2377" t="s">
        <v>3576</v>
      </c>
      <c r="C17" s="2377"/>
      <c r="D17" s="2377"/>
      <c r="E17" s="2377"/>
      <c r="F17" s="2377"/>
      <c r="G17" s="2377"/>
      <c r="H17" s="2377"/>
      <c r="I17" s="2377"/>
      <c r="J17" s="2377"/>
      <c r="K17" s="2377"/>
      <c r="L17" s="2377"/>
      <c r="M17" s="2377"/>
      <c r="N17" s="2377"/>
      <c r="O17" s="2377"/>
      <c r="P17" s="2377"/>
      <c r="Q17" s="2377"/>
      <c r="R17" s="2377"/>
      <c r="S17" s="2377"/>
    </row>
    <row r="18" spans="1:19" ht="16.5" customHeight="1">
      <c r="B18" s="2377" t="s">
        <v>1164</v>
      </c>
      <c r="C18" s="2377"/>
      <c r="D18" s="2377"/>
      <c r="E18" s="2377"/>
      <c r="F18" s="2377"/>
      <c r="G18" s="2377"/>
      <c r="H18" s="2377"/>
      <c r="I18" s="2377"/>
      <c r="J18" s="2377"/>
      <c r="K18" s="2377"/>
      <c r="L18" s="2377"/>
      <c r="M18" s="2377"/>
      <c r="N18" s="2377"/>
      <c r="O18" s="2377"/>
      <c r="P18" s="2377"/>
      <c r="Q18" s="2377"/>
      <c r="R18" s="2377"/>
      <c r="S18" s="2377"/>
    </row>
    <row r="19" spans="1:19" ht="58.5" customHeight="1">
      <c r="A19" s="409" t="s">
        <v>198</v>
      </c>
      <c r="B19" s="2377" t="s">
        <v>1165</v>
      </c>
      <c r="C19" s="2377"/>
      <c r="D19" s="2377"/>
      <c r="E19" s="2377"/>
      <c r="F19" s="2377"/>
      <c r="G19" s="2377"/>
      <c r="H19" s="2377"/>
      <c r="I19" s="2377"/>
      <c r="J19" s="2377"/>
      <c r="K19" s="2377"/>
      <c r="L19" s="2377"/>
      <c r="M19" s="2377"/>
      <c r="N19" s="2377"/>
      <c r="O19" s="2377"/>
      <c r="P19" s="2377"/>
      <c r="Q19" s="2377"/>
      <c r="R19" s="2377"/>
      <c r="S19" s="2377"/>
    </row>
    <row r="20" spans="1:19" ht="29.25" customHeight="1">
      <c r="A20" s="409" t="s">
        <v>199</v>
      </c>
      <c r="B20" s="2377" t="s">
        <v>2899</v>
      </c>
      <c r="C20" s="2377"/>
      <c r="D20" s="2377"/>
      <c r="E20" s="2377"/>
      <c r="F20" s="2377"/>
      <c r="G20" s="2377"/>
      <c r="H20" s="2377"/>
      <c r="I20" s="2377"/>
      <c r="J20" s="2377"/>
      <c r="K20" s="2377"/>
      <c r="L20" s="2377"/>
      <c r="M20" s="2377"/>
      <c r="N20" s="2377"/>
      <c r="O20" s="2377"/>
      <c r="P20" s="2377"/>
      <c r="Q20" s="2377"/>
      <c r="R20" s="2377"/>
      <c r="S20" s="2377"/>
    </row>
    <row r="21" spans="1:19" ht="33.75" customHeight="1">
      <c r="A21" s="409" t="s">
        <v>659</v>
      </c>
      <c r="B21" s="2377" t="s">
        <v>1166</v>
      </c>
      <c r="C21" s="2377"/>
      <c r="D21" s="2377"/>
      <c r="E21" s="2377"/>
      <c r="F21" s="2377"/>
      <c r="G21" s="2377"/>
      <c r="H21" s="2377"/>
      <c r="I21" s="2377"/>
      <c r="J21" s="2377"/>
      <c r="K21" s="2377"/>
      <c r="L21" s="2377"/>
      <c r="M21" s="2377"/>
      <c r="N21" s="2377"/>
      <c r="O21" s="2377"/>
      <c r="P21" s="2377"/>
      <c r="Q21" s="2377"/>
      <c r="R21" s="2377"/>
      <c r="S21" s="2377"/>
    </row>
    <row r="22" spans="1:19" ht="15.75" customHeight="1">
      <c r="A22" s="409" t="s">
        <v>660</v>
      </c>
      <c r="B22" s="2823" t="s">
        <v>1167</v>
      </c>
      <c r="C22" s="2823"/>
      <c r="D22" s="2823"/>
      <c r="E22" s="2823"/>
      <c r="F22" s="2823"/>
      <c r="G22" s="2823"/>
      <c r="H22" s="2823"/>
      <c r="I22" s="2823"/>
      <c r="J22" s="2823"/>
      <c r="K22" s="2823"/>
      <c r="L22" s="2823"/>
      <c r="M22" s="2823"/>
      <c r="N22" s="2823"/>
      <c r="O22" s="2823"/>
      <c r="P22" s="2823"/>
      <c r="Q22" s="2823"/>
      <c r="R22" s="2823"/>
      <c r="S22" s="2823"/>
    </row>
    <row r="23" spans="1:19" ht="15.75" customHeight="1">
      <c r="A23" s="409"/>
      <c r="B23" s="460"/>
      <c r="C23" s="460"/>
      <c r="D23" s="460"/>
      <c r="E23" s="460"/>
      <c r="F23" s="460"/>
      <c r="G23" s="460"/>
      <c r="H23" s="460"/>
      <c r="I23" s="460"/>
      <c r="J23" s="460"/>
      <c r="K23" s="460"/>
      <c r="L23" s="460"/>
      <c r="M23" s="460"/>
      <c r="N23" s="460"/>
      <c r="O23" s="460"/>
      <c r="P23" s="460"/>
      <c r="Q23" s="460"/>
      <c r="R23" s="460"/>
      <c r="S23" s="460"/>
    </row>
    <row r="24" spans="1:19" ht="24.75" customHeight="1">
      <c r="A24" s="409"/>
      <c r="B24" s="408" t="s">
        <v>1168</v>
      </c>
      <c r="C24" s="411"/>
      <c r="D24" s="411"/>
      <c r="E24" s="412"/>
      <c r="F24" s="412"/>
      <c r="G24" s="412"/>
      <c r="H24" s="412"/>
      <c r="I24" s="412"/>
      <c r="J24" s="412"/>
      <c r="K24" s="412"/>
      <c r="L24" s="413"/>
      <c r="M24" s="414"/>
      <c r="N24" s="2826" t="s">
        <v>1169</v>
      </c>
      <c r="O24" s="2827"/>
      <c r="P24" s="2827"/>
      <c r="Q24" s="415"/>
      <c r="R24" s="415"/>
      <c r="S24" s="416"/>
    </row>
    <row r="25" spans="1:19" ht="24.75" customHeight="1">
      <c r="A25" s="409"/>
      <c r="B25" s="408" t="s">
        <v>1170</v>
      </c>
      <c r="C25" s="411"/>
      <c r="D25" s="411"/>
      <c r="E25" s="417"/>
      <c r="F25" s="417"/>
      <c r="G25" s="417"/>
      <c r="H25" s="417"/>
      <c r="I25" s="417"/>
      <c r="J25" s="417"/>
      <c r="K25" s="417"/>
      <c r="L25" s="418"/>
      <c r="M25" s="411"/>
      <c r="N25" s="419" t="s">
        <v>488</v>
      </c>
      <c r="O25" s="412"/>
      <c r="P25" s="412"/>
      <c r="Q25" s="412"/>
      <c r="R25" s="412"/>
      <c r="S25" s="420"/>
    </row>
    <row r="26" spans="1:19" ht="24.75" customHeight="1">
      <c r="A26" s="409"/>
      <c r="B26" s="408" t="s">
        <v>1171</v>
      </c>
      <c r="C26" s="411"/>
      <c r="D26" s="411"/>
      <c r="E26" s="417"/>
      <c r="F26" s="417"/>
      <c r="G26" s="417"/>
      <c r="H26" s="417"/>
      <c r="I26" s="417"/>
      <c r="J26" s="417"/>
      <c r="K26" s="417"/>
      <c r="L26" s="418"/>
      <c r="M26" s="411"/>
      <c r="N26" s="421"/>
      <c r="O26" s="411"/>
      <c r="P26" s="411"/>
      <c r="Q26" s="411"/>
      <c r="R26" s="411"/>
      <c r="S26" s="422"/>
    </row>
    <row r="27" spans="1:19" ht="24.75" customHeight="1">
      <c r="A27" s="409"/>
      <c r="B27" s="408" t="s">
        <v>1172</v>
      </c>
      <c r="C27" s="411"/>
      <c r="D27" s="411"/>
      <c r="E27" s="417"/>
      <c r="F27" s="417"/>
      <c r="G27" s="417"/>
      <c r="H27" s="417"/>
      <c r="I27" s="417"/>
      <c r="J27" s="417"/>
      <c r="K27" s="417"/>
      <c r="L27" s="418"/>
      <c r="M27" s="411"/>
      <c r="N27" s="419" t="s">
        <v>197</v>
      </c>
      <c r="O27" s="412"/>
      <c r="P27" s="412"/>
      <c r="Q27" s="412"/>
      <c r="R27" s="412"/>
      <c r="S27" s="420"/>
    </row>
    <row r="28" spans="1:19" ht="24.75" customHeight="1">
      <c r="A28" s="409"/>
      <c r="B28" s="408" t="s">
        <v>1173</v>
      </c>
      <c r="C28" s="411"/>
      <c r="D28" s="411"/>
      <c r="E28" s="417"/>
      <c r="F28" s="417"/>
      <c r="G28" s="417"/>
      <c r="H28" s="417"/>
      <c r="I28" s="417"/>
      <c r="J28" s="417"/>
      <c r="K28" s="417"/>
      <c r="L28" s="418"/>
      <c r="M28" s="411"/>
      <c r="N28" s="2824" t="s">
        <v>277</v>
      </c>
      <c r="O28" s="2825"/>
      <c r="P28" s="412"/>
      <c r="Q28" s="412"/>
      <c r="R28" s="412"/>
      <c r="S28" s="420"/>
    </row>
    <row r="29" spans="1:19" ht="18.75" customHeight="1">
      <c r="A29" s="409"/>
      <c r="C29" s="411"/>
      <c r="D29" s="411"/>
      <c r="E29" s="411"/>
      <c r="F29" s="411"/>
      <c r="G29" s="411"/>
      <c r="H29" s="411"/>
      <c r="I29" s="411"/>
      <c r="J29" s="411"/>
      <c r="K29" s="411"/>
      <c r="L29" s="411"/>
      <c r="M29" s="411"/>
      <c r="N29" s="411"/>
      <c r="O29" s="411"/>
      <c r="P29" s="411"/>
      <c r="Q29" s="411"/>
      <c r="R29" s="411"/>
      <c r="S29" s="411"/>
    </row>
  </sheetData>
  <mergeCells count="22">
    <mergeCell ref="N28:O28"/>
    <mergeCell ref="C15:S15"/>
    <mergeCell ref="C16:S16"/>
    <mergeCell ref="B17:S17"/>
    <mergeCell ref="B18:S18"/>
    <mergeCell ref="B19:S19"/>
    <mergeCell ref="B20:S20"/>
    <mergeCell ref="B21:S21"/>
    <mergeCell ref="B22:S22"/>
    <mergeCell ref="N24:P24"/>
    <mergeCell ref="C14:S14"/>
    <mergeCell ref="A1:S1"/>
    <mergeCell ref="A3:S3"/>
    <mergeCell ref="A4:S4"/>
    <mergeCell ref="B6:S6"/>
    <mergeCell ref="B7:S7"/>
    <mergeCell ref="B8:S8"/>
    <mergeCell ref="B9:S9"/>
    <mergeCell ref="C10:S10"/>
    <mergeCell ref="C11:S11"/>
    <mergeCell ref="C12:S12"/>
    <mergeCell ref="C13:S13"/>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2273" r:id="rId4" name="Button 1">
              <controlPr defaultSize="0" print="0" autoFill="0" autoPict="0" macro="[0]!ToMainMenu">
                <anchor>
                  <from>
                    <xdr:col>19</xdr:col>
                    <xdr:colOff>182880</xdr:colOff>
                    <xdr:row>0</xdr:row>
                    <xdr:rowOff>68580</xdr:rowOff>
                  </from>
                  <to>
                    <xdr:col>24</xdr:col>
                    <xdr:colOff>259080</xdr:colOff>
                    <xdr:row>0</xdr:row>
                    <xdr:rowOff>327660</xdr:rowOff>
                  </to>
                </anchor>
              </controlPr>
            </control>
          </mc:Choice>
        </mc:AlternateContent>
        <mc:AlternateContent xmlns:mc="http://schemas.openxmlformats.org/markup-compatibility/2006">
          <mc:Choice Requires="x14">
            <control shapeId="822274" r:id="rId5" name="Button 2">
              <controlPr defaultSize="0" print="0" autoFill="0" autoPict="0" macro="[0]!PrintSheet">
                <anchor>
                  <from>
                    <xdr:col>19</xdr:col>
                    <xdr:colOff>182880</xdr:colOff>
                    <xdr:row>2</xdr:row>
                    <xdr:rowOff>632460</xdr:rowOff>
                  </from>
                  <to>
                    <xdr:col>24</xdr:col>
                    <xdr:colOff>259080</xdr:colOff>
                    <xdr:row>5</xdr:row>
                    <xdr:rowOff>7620</xdr:rowOff>
                  </to>
                </anchor>
              </controlPr>
            </control>
          </mc:Choice>
        </mc:AlternateContent>
        <mc:AlternateContent xmlns:mc="http://schemas.openxmlformats.org/markup-compatibility/2006">
          <mc:Choice Requires="x14">
            <control shapeId="822275" r:id="rId6" name="Button 3">
              <controlPr defaultSize="0" print="0" autoFill="0" autoPict="0" macro="[0]!PrintPreview">
                <anchor>
                  <from>
                    <xdr:col>19</xdr:col>
                    <xdr:colOff>182880</xdr:colOff>
                    <xdr:row>0</xdr:row>
                    <xdr:rowOff>350520</xdr:rowOff>
                  </from>
                  <to>
                    <xdr:col>24</xdr:col>
                    <xdr:colOff>259080</xdr:colOff>
                    <xdr:row>2</xdr:row>
                    <xdr:rowOff>182880</xdr:rowOff>
                  </to>
                </anchor>
              </controlPr>
            </control>
          </mc:Choice>
        </mc:AlternateContent>
        <mc:AlternateContent xmlns:mc="http://schemas.openxmlformats.org/markup-compatibility/2006">
          <mc:Choice Requires="x14">
            <control shapeId="822276" r:id="rId7" name="Button 4">
              <controlPr defaultSize="0" print="0" autoFill="0" autoPict="0" macro="[0]!ToDataEntry">
                <anchor>
                  <from>
                    <xdr:col>19</xdr:col>
                    <xdr:colOff>182880</xdr:colOff>
                    <xdr:row>5</xdr:row>
                    <xdr:rowOff>38100</xdr:rowOff>
                  </from>
                  <to>
                    <xdr:col>24</xdr:col>
                    <xdr:colOff>259080</xdr:colOff>
                    <xdr:row>6</xdr:row>
                    <xdr:rowOff>7620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4">
    <tabColor rgb="FF00B050"/>
  </sheetPr>
  <dimension ref="A1:S30"/>
  <sheetViews>
    <sheetView showGridLines="0" showRowColHeaders="0" zoomScaleNormal="100" workbookViewId="0">
      <selection activeCell="C97" sqref="C97:G97"/>
    </sheetView>
  </sheetViews>
  <sheetFormatPr defaultColWidth="8.88671875" defaultRowHeight="13.2"/>
  <cols>
    <col min="1" max="1" width="3.5546875" style="408" customWidth="1"/>
    <col min="2" max="3" width="4.88671875" style="408" customWidth="1"/>
    <col min="4" max="4" width="1.109375" style="408" customWidth="1"/>
    <col min="5" max="9" width="4.88671875" style="408" customWidth="1"/>
    <col min="10" max="10" width="7.44140625" style="408" customWidth="1"/>
    <col min="11" max="11" width="4.88671875" style="408" customWidth="1"/>
    <col min="12" max="12" width="5.33203125" style="408" customWidth="1"/>
    <col min="13" max="15" width="4.88671875" style="408" customWidth="1"/>
    <col min="16" max="16" width="7" style="408" customWidth="1"/>
    <col min="17" max="18" width="4.88671875" style="408" customWidth="1"/>
    <col min="19" max="19" width="7.44140625" style="408" customWidth="1"/>
    <col min="20" max="24" width="4.88671875" style="408" customWidth="1"/>
    <col min="25" max="16384" width="8.88671875" style="408"/>
  </cols>
  <sheetData>
    <row r="1" spans="1:19" ht="35.25" customHeight="1">
      <c r="A1" s="2819" t="s">
        <v>4146</v>
      </c>
      <c r="B1" s="2820"/>
      <c r="C1" s="2820"/>
      <c r="D1" s="2820"/>
      <c r="E1" s="2820"/>
      <c r="F1" s="2820"/>
      <c r="G1" s="2820"/>
      <c r="H1" s="2820"/>
      <c r="I1" s="2820"/>
      <c r="J1" s="2820"/>
      <c r="K1" s="2820"/>
      <c r="L1" s="2820"/>
      <c r="M1" s="2820"/>
      <c r="N1" s="2820"/>
      <c r="O1" s="2820"/>
      <c r="P1" s="2820"/>
      <c r="Q1" s="2820"/>
      <c r="R1" s="2820"/>
      <c r="S1" s="2821"/>
    </row>
    <row r="2" spans="1:19" ht="6.75" customHeight="1"/>
    <row r="3" spans="1:19" ht="15.75" customHeight="1">
      <c r="A3" s="2822" t="s">
        <v>1174</v>
      </c>
      <c r="B3" s="2822"/>
      <c r="C3" s="2822"/>
      <c r="D3" s="2822"/>
      <c r="E3" s="2822"/>
      <c r="F3" s="2822"/>
      <c r="G3" s="2822"/>
      <c r="H3" s="2822"/>
      <c r="I3" s="2822"/>
      <c r="J3" s="2822"/>
      <c r="K3" s="2822"/>
      <c r="L3" s="2822"/>
      <c r="M3" s="2822"/>
      <c r="N3" s="2822"/>
      <c r="O3" s="2822"/>
      <c r="P3" s="2822"/>
      <c r="Q3" s="2822"/>
      <c r="R3" s="2822"/>
      <c r="S3" s="2822"/>
    </row>
    <row r="4" spans="1:19" ht="6.75" customHeight="1"/>
    <row r="5" spans="1:19" ht="6.75" customHeight="1"/>
    <row r="6" spans="1:19" ht="24.75" customHeight="1">
      <c r="A6" s="409" t="s">
        <v>488</v>
      </c>
      <c r="B6" s="2829" t="s">
        <v>1175</v>
      </c>
      <c r="C6" s="2829"/>
      <c r="D6" s="2829"/>
      <c r="E6" s="2829"/>
      <c r="F6" s="2829"/>
      <c r="G6" s="2829"/>
      <c r="H6" s="2829"/>
      <c r="I6" s="2829"/>
      <c r="J6" s="2829"/>
      <c r="K6" s="2829"/>
      <c r="L6" s="2829"/>
      <c r="M6" s="2829"/>
      <c r="N6" s="2829"/>
      <c r="O6" s="2829"/>
      <c r="P6" s="2829"/>
      <c r="Q6" s="2829"/>
      <c r="R6" s="2829"/>
      <c r="S6" s="2829"/>
    </row>
    <row r="7" spans="1:19" ht="24.75" customHeight="1">
      <c r="B7" s="413"/>
      <c r="C7" s="413"/>
      <c r="D7" s="413"/>
      <c r="E7" s="413"/>
      <c r="F7" s="413"/>
      <c r="G7" s="413"/>
      <c r="H7" s="413"/>
      <c r="I7" s="413"/>
      <c r="J7" s="413"/>
      <c r="K7" s="413"/>
      <c r="L7" s="413"/>
      <c r="M7" s="413"/>
      <c r="N7" s="413"/>
      <c r="O7" s="413"/>
      <c r="P7" s="413"/>
      <c r="Q7" s="413"/>
      <c r="R7" s="413"/>
      <c r="S7" s="413"/>
    </row>
    <row r="8" spans="1:19" ht="24.75" customHeight="1">
      <c r="B8" s="618" t="str">
        <f>+"accepts your bid under reference "&amp;+'Master Data'!OLE_LINK5&amp;" dated _________________________for the supply of"</f>
        <v>accepts your bid under reference ZNQ1222 W dated _________________________for the supply of</v>
      </c>
      <c r="C8" s="618"/>
      <c r="D8" s="618"/>
      <c r="E8" s="618"/>
      <c r="F8" s="618"/>
      <c r="G8" s="618"/>
      <c r="H8" s="618"/>
      <c r="I8" s="618"/>
      <c r="J8" s="618"/>
      <c r="K8" s="618"/>
      <c r="L8" s="618"/>
      <c r="M8" s="618"/>
      <c r="N8" s="618"/>
      <c r="O8" s="618"/>
      <c r="P8" s="618"/>
      <c r="Q8" s="618"/>
      <c r="R8" s="618"/>
      <c r="S8" s="618"/>
    </row>
    <row r="9" spans="1:19" ht="15" customHeight="1">
      <c r="B9" s="408" t="s">
        <v>1176</v>
      </c>
    </row>
    <row r="10" spans="1:19" ht="12" customHeight="1"/>
    <row r="11" spans="1:19" ht="17.25" customHeight="1">
      <c r="A11" s="409" t="s">
        <v>197</v>
      </c>
      <c r="B11" s="2377" t="s">
        <v>1177</v>
      </c>
      <c r="C11" s="2377"/>
      <c r="D11" s="2377"/>
      <c r="E11" s="2377"/>
      <c r="F11" s="2377"/>
      <c r="G11" s="2377"/>
      <c r="H11" s="2377"/>
      <c r="I11" s="2377"/>
      <c r="J11" s="2377"/>
      <c r="K11" s="2377"/>
      <c r="L11" s="2377"/>
      <c r="M11" s="2377"/>
      <c r="N11" s="2377"/>
      <c r="O11" s="2377"/>
      <c r="P11" s="2377"/>
      <c r="Q11" s="2377"/>
      <c r="R11" s="2377"/>
      <c r="S11" s="2377"/>
    </row>
    <row r="12" spans="1:19" ht="41.25" customHeight="1">
      <c r="A12" s="409" t="s">
        <v>198</v>
      </c>
      <c r="B12" s="2377" t="s">
        <v>1178</v>
      </c>
      <c r="C12" s="2377"/>
      <c r="D12" s="2377"/>
      <c r="E12" s="2377"/>
      <c r="F12" s="2377"/>
      <c r="G12" s="2377"/>
      <c r="H12" s="2377"/>
      <c r="I12" s="2377"/>
      <c r="J12" s="2377"/>
      <c r="K12" s="2377"/>
      <c r="L12" s="2377"/>
      <c r="M12" s="2377"/>
      <c r="N12" s="2377"/>
      <c r="O12" s="2377"/>
      <c r="P12" s="2377"/>
      <c r="Q12" s="2377"/>
      <c r="R12" s="2377"/>
      <c r="S12" s="2377"/>
    </row>
    <row r="13" spans="1:19" ht="8.25" customHeight="1">
      <c r="A13" s="409"/>
      <c r="B13" s="423"/>
      <c r="C13" s="423"/>
      <c r="D13" s="423"/>
      <c r="E13" s="423"/>
      <c r="F13" s="423"/>
      <c r="G13" s="423"/>
      <c r="H13" s="423"/>
      <c r="I13" s="423"/>
      <c r="J13" s="423"/>
      <c r="K13" s="423"/>
      <c r="L13" s="423"/>
      <c r="M13" s="423"/>
      <c r="N13" s="423"/>
      <c r="O13" s="423"/>
      <c r="P13" s="423"/>
      <c r="Q13" s="423"/>
      <c r="R13" s="423"/>
      <c r="S13" s="423"/>
    </row>
    <row r="14" spans="1:19" ht="99" customHeight="1">
      <c r="A14" s="409"/>
      <c r="B14" s="2830" t="s">
        <v>1179</v>
      </c>
      <c r="C14" s="2830"/>
      <c r="D14" s="2830"/>
      <c r="E14" s="2830" t="s">
        <v>1180</v>
      </c>
      <c r="F14" s="2830"/>
      <c r="G14" s="2830"/>
      <c r="H14" s="2830" t="s">
        <v>1181</v>
      </c>
      <c r="I14" s="2830"/>
      <c r="J14" s="2830"/>
      <c r="K14" s="2830" t="s">
        <v>1182</v>
      </c>
      <c r="L14" s="2830"/>
      <c r="M14" s="2830"/>
      <c r="N14" s="2830" t="s">
        <v>1183</v>
      </c>
      <c r="O14" s="2830"/>
      <c r="P14" s="2830"/>
      <c r="Q14" s="2830" t="s">
        <v>1184</v>
      </c>
      <c r="R14" s="2830"/>
      <c r="S14" s="2830"/>
    </row>
    <row r="15" spans="1:19" ht="99" customHeight="1">
      <c r="A15" s="409"/>
      <c r="B15" s="424"/>
      <c r="C15" s="425"/>
      <c r="D15" s="426"/>
      <c r="E15" s="424"/>
      <c r="F15" s="425"/>
      <c r="G15" s="426"/>
      <c r="H15" s="424"/>
      <c r="I15" s="425"/>
      <c r="J15" s="426"/>
      <c r="K15" s="424"/>
      <c r="L15" s="425"/>
      <c r="M15" s="426"/>
      <c r="N15" s="424"/>
      <c r="O15" s="425"/>
      <c r="P15" s="426"/>
      <c r="Q15" s="424"/>
      <c r="R15" s="425"/>
      <c r="S15" s="426"/>
    </row>
    <row r="16" spans="1:19" ht="7.5" customHeight="1">
      <c r="A16" s="409"/>
      <c r="B16" s="427"/>
      <c r="C16" s="427"/>
      <c r="D16" s="427"/>
      <c r="E16" s="427"/>
      <c r="F16" s="427"/>
      <c r="G16" s="427"/>
      <c r="H16" s="427"/>
      <c r="I16" s="427"/>
      <c r="J16" s="427"/>
      <c r="K16" s="427"/>
      <c r="L16" s="427"/>
      <c r="M16" s="427"/>
      <c r="N16" s="427"/>
      <c r="O16" s="427"/>
      <c r="P16" s="427"/>
      <c r="Q16" s="427"/>
      <c r="R16" s="427"/>
      <c r="S16" s="427"/>
    </row>
    <row r="17" spans="1:19" ht="18.75" customHeight="1">
      <c r="A17" s="409" t="s">
        <v>199</v>
      </c>
      <c r="B17" s="2377" t="s">
        <v>1167</v>
      </c>
      <c r="C17" s="2377"/>
      <c r="D17" s="2377"/>
      <c r="E17" s="2377"/>
      <c r="F17" s="2377"/>
      <c r="G17" s="2377"/>
      <c r="H17" s="2377"/>
      <c r="I17" s="2377"/>
      <c r="J17" s="2377"/>
      <c r="K17" s="2377"/>
      <c r="L17" s="2377"/>
      <c r="M17" s="2377"/>
      <c r="N17" s="2377"/>
      <c r="O17" s="2377"/>
      <c r="P17" s="2377"/>
      <c r="Q17" s="2377"/>
      <c r="R17" s="2377"/>
      <c r="S17" s="2377"/>
    </row>
    <row r="18" spans="1:19" ht="28.5" customHeight="1">
      <c r="A18" s="428"/>
      <c r="B18" s="2831" t="s">
        <v>1185</v>
      </c>
      <c r="C18" s="2831"/>
      <c r="D18" s="2831"/>
      <c r="E18" s="2831"/>
      <c r="F18" s="2831"/>
      <c r="G18" s="2831"/>
      <c r="H18" s="2831"/>
      <c r="I18" s="2831"/>
      <c r="J18" s="2831"/>
      <c r="K18" s="2831"/>
      <c r="L18" s="2831"/>
      <c r="M18" s="2831"/>
      <c r="N18" s="2831"/>
      <c r="O18" s="2831"/>
      <c r="P18" s="2831"/>
      <c r="Q18" s="2831"/>
      <c r="R18" s="2831"/>
      <c r="S18" s="2831"/>
    </row>
    <row r="19" spans="1:19" ht="15.75" customHeight="1">
      <c r="A19" s="409"/>
      <c r="B19" s="429"/>
      <c r="C19" s="429"/>
      <c r="D19" s="429"/>
      <c r="E19" s="429"/>
      <c r="F19" s="430" t="s">
        <v>1186</v>
      </c>
      <c r="G19" s="429"/>
      <c r="H19" s="429"/>
      <c r="I19" s="429"/>
      <c r="J19" s="429"/>
      <c r="K19" s="429"/>
      <c r="L19" s="429"/>
      <c r="M19" s="429"/>
      <c r="N19" s="429"/>
      <c r="O19" s="430" t="s">
        <v>845</v>
      </c>
      <c r="P19" s="429"/>
      <c r="Q19" s="429"/>
      <c r="R19" s="429"/>
      <c r="S19" s="429"/>
    </row>
    <row r="20" spans="1:19" ht="7.5" customHeight="1">
      <c r="A20" s="409"/>
      <c r="B20" s="429"/>
      <c r="C20" s="429"/>
      <c r="D20" s="429"/>
      <c r="E20" s="429"/>
      <c r="F20" s="429"/>
      <c r="G20" s="429"/>
      <c r="H20" s="429"/>
      <c r="I20" s="429"/>
      <c r="J20" s="429"/>
      <c r="K20" s="429"/>
      <c r="L20" s="429"/>
      <c r="M20" s="429"/>
      <c r="N20" s="429"/>
      <c r="O20" s="430"/>
      <c r="P20" s="429"/>
      <c r="Q20" s="429"/>
      <c r="R20" s="429"/>
      <c r="S20" s="429"/>
    </row>
    <row r="21" spans="1:19" ht="24.75" customHeight="1">
      <c r="A21" s="409"/>
      <c r="B21" s="408" t="s">
        <v>1168</v>
      </c>
      <c r="C21" s="411"/>
      <c r="D21" s="411"/>
      <c r="E21" s="411"/>
      <c r="F21" s="412"/>
      <c r="G21" s="412"/>
      <c r="H21" s="412"/>
      <c r="I21" s="412"/>
      <c r="J21" s="412"/>
      <c r="K21" s="412"/>
      <c r="L21" s="413"/>
      <c r="M21" s="414"/>
      <c r="N21" s="2826" t="s">
        <v>1169</v>
      </c>
      <c r="O21" s="2827"/>
      <c r="P21" s="2827"/>
      <c r="Q21" s="415"/>
      <c r="R21" s="415"/>
      <c r="S21" s="416"/>
    </row>
    <row r="22" spans="1:19" ht="24.75" customHeight="1">
      <c r="A22" s="409"/>
      <c r="B22" s="408" t="s">
        <v>1171</v>
      </c>
      <c r="C22" s="411"/>
      <c r="D22" s="411"/>
      <c r="E22" s="411"/>
      <c r="F22" s="412"/>
      <c r="G22" s="412"/>
      <c r="H22" s="412"/>
      <c r="I22" s="412"/>
      <c r="J22" s="412"/>
      <c r="K22" s="412"/>
      <c r="L22" s="413"/>
      <c r="M22" s="411"/>
      <c r="N22" s="419" t="s">
        <v>488</v>
      </c>
      <c r="O22" s="412"/>
      <c r="P22" s="412"/>
      <c r="Q22" s="412"/>
      <c r="R22" s="412"/>
      <c r="S22" s="420"/>
    </row>
    <row r="23" spans="1:19" ht="24.75" customHeight="1">
      <c r="A23" s="409"/>
      <c r="G23" s="418"/>
      <c r="H23" s="418"/>
      <c r="I23" s="418"/>
      <c r="J23" s="418"/>
      <c r="K23" s="418"/>
      <c r="L23" s="418"/>
      <c r="M23" s="411"/>
      <c r="N23" s="421"/>
      <c r="O23" s="411"/>
      <c r="P23" s="411"/>
      <c r="Q23" s="411"/>
      <c r="R23" s="411"/>
      <c r="S23" s="422"/>
    </row>
    <row r="24" spans="1:19" ht="24.75" customHeight="1">
      <c r="A24" s="409"/>
      <c r="C24" s="411"/>
      <c r="D24" s="411"/>
      <c r="E24" s="411"/>
      <c r="F24" s="431"/>
      <c r="G24" s="415"/>
      <c r="H24" s="415"/>
      <c r="I24" s="415"/>
      <c r="J24" s="415"/>
      <c r="K24" s="415"/>
      <c r="L24" s="432"/>
      <c r="M24" s="411"/>
      <c r="N24" s="419" t="s">
        <v>197</v>
      </c>
      <c r="O24" s="412"/>
      <c r="P24" s="412"/>
      <c r="Q24" s="412"/>
      <c r="R24" s="412"/>
      <c r="S24" s="420"/>
    </row>
    <row r="25" spans="1:19" ht="24.75" customHeight="1">
      <c r="A25" s="409"/>
      <c r="C25" s="411"/>
      <c r="D25" s="411"/>
      <c r="E25" s="411"/>
      <c r="F25" s="433"/>
      <c r="G25" s="411"/>
      <c r="H25" s="411"/>
      <c r="I25" s="411"/>
      <c r="J25" s="411"/>
      <c r="K25" s="411"/>
      <c r="L25" s="434"/>
      <c r="M25" s="411"/>
      <c r="N25" s="2824" t="s">
        <v>277</v>
      </c>
      <c r="O25" s="2825"/>
      <c r="P25" s="412"/>
      <c r="Q25" s="412"/>
      <c r="R25" s="412"/>
      <c r="S25" s="420"/>
    </row>
    <row r="26" spans="1:19" ht="6.75" customHeight="1">
      <c r="A26" s="409"/>
      <c r="C26" s="411"/>
      <c r="D26" s="411"/>
      <c r="E26" s="411"/>
      <c r="F26" s="433"/>
      <c r="G26" s="411"/>
      <c r="H26" s="411"/>
      <c r="I26" s="411"/>
      <c r="J26" s="411"/>
      <c r="K26" s="411"/>
      <c r="L26" s="422"/>
      <c r="M26" s="411"/>
      <c r="N26" s="411"/>
      <c r="O26" s="411"/>
      <c r="P26" s="411"/>
      <c r="Q26" s="411"/>
      <c r="R26" s="411"/>
      <c r="S26" s="411"/>
    </row>
    <row r="27" spans="1:19">
      <c r="F27" s="435"/>
      <c r="L27" s="434"/>
    </row>
    <row r="28" spans="1:19">
      <c r="F28" s="435"/>
      <c r="L28" s="434"/>
    </row>
    <row r="29" spans="1:19">
      <c r="F29" s="436"/>
      <c r="G29" s="413"/>
      <c r="H29" s="413"/>
      <c r="I29" s="413"/>
      <c r="J29" s="413"/>
      <c r="K29" s="413"/>
      <c r="L29" s="437"/>
    </row>
    <row r="30" spans="1:19">
      <c r="F30" s="2828" t="s">
        <v>1187</v>
      </c>
      <c r="G30" s="2828"/>
      <c r="H30" s="2828"/>
      <c r="I30" s="2828"/>
      <c r="J30" s="2828"/>
      <c r="K30" s="2828"/>
      <c r="L30" s="2828"/>
    </row>
  </sheetData>
  <mergeCells count="16">
    <mergeCell ref="F30:L30"/>
    <mergeCell ref="A1:S1"/>
    <mergeCell ref="A3:S3"/>
    <mergeCell ref="B6:S6"/>
    <mergeCell ref="B11:S11"/>
    <mergeCell ref="B12:S12"/>
    <mergeCell ref="B14:D14"/>
    <mergeCell ref="E14:G14"/>
    <mergeCell ref="H14:J14"/>
    <mergeCell ref="K14:M14"/>
    <mergeCell ref="N14:P14"/>
    <mergeCell ref="Q14:S14"/>
    <mergeCell ref="B17:S17"/>
    <mergeCell ref="B18:S18"/>
    <mergeCell ref="N21:P21"/>
    <mergeCell ref="N25:O25"/>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3297" r:id="rId4" name="Button 1">
              <controlPr defaultSize="0" print="0" autoFill="0" autoPict="0" macro="[0]!ToMainMenu">
                <anchor>
                  <from>
                    <xdr:col>20</xdr:col>
                    <xdr:colOff>0</xdr:colOff>
                    <xdr:row>0</xdr:row>
                    <xdr:rowOff>175260</xdr:rowOff>
                  </from>
                  <to>
                    <xdr:col>24</xdr:col>
                    <xdr:colOff>335280</xdr:colOff>
                    <xdr:row>2</xdr:row>
                    <xdr:rowOff>0</xdr:rowOff>
                  </to>
                </anchor>
              </controlPr>
            </control>
          </mc:Choice>
        </mc:AlternateContent>
        <mc:AlternateContent xmlns:mc="http://schemas.openxmlformats.org/markup-compatibility/2006">
          <mc:Choice Requires="x14">
            <control shapeId="823298" r:id="rId5" name="Button 2">
              <controlPr defaultSize="0" print="0" autoFill="0" autoPict="0" macro="[0]!PrintSheet">
                <anchor>
                  <from>
                    <xdr:col>20</xdr:col>
                    <xdr:colOff>0</xdr:colOff>
                    <xdr:row>6</xdr:row>
                    <xdr:rowOff>30480</xdr:rowOff>
                  </from>
                  <to>
                    <xdr:col>24</xdr:col>
                    <xdr:colOff>335280</xdr:colOff>
                    <xdr:row>7</xdr:row>
                    <xdr:rowOff>38100</xdr:rowOff>
                  </to>
                </anchor>
              </controlPr>
            </control>
          </mc:Choice>
        </mc:AlternateContent>
        <mc:AlternateContent xmlns:mc="http://schemas.openxmlformats.org/markup-compatibility/2006">
          <mc:Choice Requires="x14">
            <control shapeId="823299" r:id="rId6" name="Button 3">
              <controlPr defaultSize="0" print="0" autoFill="0" autoPict="0" macro="[0]!PrintPreview">
                <anchor>
                  <from>
                    <xdr:col>20</xdr:col>
                    <xdr:colOff>0</xdr:colOff>
                    <xdr:row>2</xdr:row>
                    <xdr:rowOff>22860</xdr:rowOff>
                  </from>
                  <to>
                    <xdr:col>24</xdr:col>
                    <xdr:colOff>335280</xdr:colOff>
                    <xdr:row>4</xdr:row>
                    <xdr:rowOff>60960</xdr:rowOff>
                  </to>
                </anchor>
              </controlPr>
            </control>
          </mc:Choice>
        </mc:AlternateContent>
        <mc:AlternateContent xmlns:mc="http://schemas.openxmlformats.org/markup-compatibility/2006">
          <mc:Choice Requires="x14">
            <control shapeId="823300" r:id="rId7" name="Button 4">
              <controlPr defaultSize="0" print="0" autoFill="0" autoPict="0" macro="[0]!ToDataEntry">
                <anchor>
                  <from>
                    <xdr:col>20</xdr:col>
                    <xdr:colOff>0</xdr:colOff>
                    <xdr:row>7</xdr:row>
                    <xdr:rowOff>60960</xdr:rowOff>
                  </from>
                  <to>
                    <xdr:col>24</xdr:col>
                    <xdr:colOff>335280</xdr:colOff>
                    <xdr:row>8</xdr:row>
                    <xdr:rowOff>68580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00B050"/>
  </sheetPr>
  <dimension ref="A1:L96"/>
  <sheetViews>
    <sheetView showGridLines="0" showRowColHeaders="0" zoomScaleNormal="100" zoomScaleSheetLayoutView="100" workbookViewId="0">
      <selection activeCell="U8" sqref="U8"/>
    </sheetView>
  </sheetViews>
  <sheetFormatPr defaultColWidth="8.88671875" defaultRowHeight="13.2"/>
  <cols>
    <col min="1" max="1" width="3" style="408" customWidth="1"/>
    <col min="2" max="2" width="8.88671875" style="408" customWidth="1"/>
    <col min="3" max="3" width="9.88671875" style="408" customWidth="1"/>
    <col min="4" max="5" width="8.88671875" style="408"/>
    <col min="6" max="6" width="8.33203125" style="408" customWidth="1"/>
    <col min="7" max="7" width="5.88671875" style="408" customWidth="1"/>
    <col min="8" max="8" width="5.33203125" style="408" customWidth="1"/>
    <col min="9" max="9" width="9.109375" style="408" customWidth="1"/>
    <col min="10" max="10" width="8.88671875" style="408"/>
    <col min="11" max="11" width="9.109375" style="408" customWidth="1"/>
    <col min="12" max="12" width="11.33203125" style="408" customWidth="1"/>
    <col min="13" max="16384" width="8.88671875" style="408"/>
  </cols>
  <sheetData>
    <row r="1" spans="1:12" ht="17.399999999999999" customHeight="1">
      <c r="A1" s="2832" t="s">
        <v>4147</v>
      </c>
      <c r="B1" s="2833"/>
      <c r="C1" s="2833"/>
      <c r="D1" s="2833"/>
      <c r="E1" s="2833"/>
      <c r="F1" s="2833"/>
      <c r="G1" s="2833"/>
      <c r="H1" s="2833"/>
      <c r="I1" s="2833"/>
      <c r="J1" s="2833"/>
      <c r="K1" s="2833"/>
      <c r="L1" s="2834"/>
    </row>
    <row r="2" spans="1:12" ht="13.8" thickBot="1">
      <c r="A2" s="2835"/>
      <c r="B2" s="2836"/>
      <c r="C2" s="2836"/>
      <c r="D2" s="2836"/>
      <c r="E2" s="2836"/>
      <c r="F2" s="2836"/>
      <c r="G2" s="2836"/>
      <c r="H2" s="2836"/>
      <c r="I2" s="2836"/>
      <c r="J2" s="2836"/>
      <c r="K2" s="2836"/>
      <c r="L2" s="2837"/>
    </row>
    <row r="3" spans="1:12" ht="86.25" customHeight="1" thickTop="1">
      <c r="A3" s="2838" t="s">
        <v>4144</v>
      </c>
      <c r="B3" s="2839"/>
      <c r="C3" s="2839"/>
      <c r="D3" s="2839"/>
      <c r="E3" s="2839"/>
      <c r="F3" s="2839"/>
      <c r="G3" s="2839"/>
      <c r="H3" s="2839"/>
      <c r="I3" s="2839"/>
      <c r="J3" s="2839"/>
      <c r="K3" s="2839"/>
      <c r="L3" s="2840"/>
    </row>
    <row r="4" spans="1:12" ht="21.75" customHeight="1" thickBot="1">
      <c r="A4" s="2841"/>
      <c r="B4" s="2842"/>
      <c r="C4" s="2842"/>
      <c r="D4" s="2842"/>
      <c r="E4" s="2842"/>
      <c r="F4" s="2842"/>
      <c r="G4" s="2842"/>
      <c r="H4" s="2842"/>
      <c r="I4" s="2842"/>
      <c r="J4" s="2842"/>
      <c r="K4" s="2842"/>
      <c r="L4" s="2843"/>
    </row>
    <row r="5" spans="1:12" ht="64.2" customHeight="1" thickTop="1" thickBot="1">
      <c r="A5" s="517"/>
      <c r="B5" s="1745"/>
      <c r="C5" s="517"/>
      <c r="D5" s="517"/>
      <c r="E5" s="517"/>
      <c r="F5" s="517"/>
      <c r="G5" s="517"/>
      <c r="H5" s="517"/>
      <c r="I5" s="517"/>
      <c r="J5" s="517"/>
      <c r="K5" s="517"/>
      <c r="L5" s="517"/>
    </row>
    <row r="6" spans="1:12" ht="6.75" customHeight="1" thickTop="1">
      <c r="A6" s="2844" t="s">
        <v>4324</v>
      </c>
      <c r="B6" s="2845"/>
      <c r="C6" s="2845"/>
      <c r="D6" s="2845"/>
      <c r="E6" s="2845"/>
      <c r="F6" s="2845"/>
      <c r="G6" s="2845"/>
      <c r="H6" s="2845"/>
      <c r="I6" s="2845"/>
      <c r="J6" s="2845"/>
      <c r="K6" s="2845"/>
      <c r="L6" s="2846"/>
    </row>
    <row r="7" spans="1:12" ht="18.75" customHeight="1">
      <c r="A7" s="2847"/>
      <c r="B7" s="2848"/>
      <c r="C7" s="2848"/>
      <c r="D7" s="2848"/>
      <c r="E7" s="2848"/>
      <c r="F7" s="2848"/>
      <c r="G7" s="2848"/>
      <c r="H7" s="2848"/>
      <c r="I7" s="2848"/>
      <c r="J7" s="2848"/>
      <c r="K7" s="2848"/>
      <c r="L7" s="2849"/>
    </row>
    <row r="8" spans="1:12" ht="76.5" customHeight="1">
      <c r="A8" s="2847"/>
      <c r="B8" s="2848"/>
      <c r="C8" s="2848"/>
      <c r="D8" s="2848"/>
      <c r="E8" s="2848"/>
      <c r="F8" s="2848"/>
      <c r="G8" s="2848"/>
      <c r="H8" s="2848"/>
      <c r="I8" s="2848"/>
      <c r="J8" s="2848"/>
      <c r="K8" s="2848"/>
      <c r="L8" s="2849"/>
    </row>
    <row r="9" spans="1:12" ht="39" customHeight="1" thickBot="1">
      <c r="A9" s="2850"/>
      <c r="B9" s="2851"/>
      <c r="C9" s="2851"/>
      <c r="D9" s="2851"/>
      <c r="E9" s="2851"/>
      <c r="F9" s="2851"/>
      <c r="G9" s="2851"/>
      <c r="H9" s="2851"/>
      <c r="I9" s="2851"/>
      <c r="J9" s="2851"/>
      <c r="K9" s="2851"/>
      <c r="L9" s="2852"/>
    </row>
    <row r="10" spans="1:12" ht="24" customHeight="1" thickTop="1"/>
    <row r="11" spans="1:12" ht="24" customHeight="1"/>
    <row r="12" spans="1:12" ht="24" customHeight="1"/>
    <row r="13" spans="1:12" ht="34.200000000000003" customHeight="1"/>
    <row r="14" spans="1:12" ht="24" customHeight="1"/>
    <row r="15" spans="1:12" ht="24" customHeight="1"/>
    <row r="16" spans="1:12" ht="43.95" customHeight="1"/>
    <row r="17" ht="2.25" customHeight="1"/>
    <row r="18" ht="17.25" customHeight="1"/>
    <row r="19" ht="82.2" customHeight="1"/>
    <row r="20" ht="30" customHeight="1"/>
    <row r="21" ht="6" customHeight="1"/>
    <row r="22" ht="32.25" customHeight="1"/>
    <row r="23" ht="24" customHeight="1"/>
    <row r="24" ht="6" customHeight="1"/>
    <row r="25" s="806" customFormat="1" ht="23.25" customHeight="1"/>
    <row r="26" s="806" customFormat="1" ht="23.25" customHeight="1"/>
    <row r="27" s="806" customFormat="1" ht="23.25" customHeight="1"/>
    <row r="28" s="806" customFormat="1" ht="23.25" customHeight="1"/>
    <row r="29" s="806" customFormat="1" ht="23.25" customHeight="1"/>
    <row r="30" ht="23.25" customHeight="1"/>
    <row r="31" ht="23.25" customHeight="1"/>
    <row r="32" ht="12.75" customHeight="1"/>
    <row r="33" spans="1:2" ht="4.95" customHeight="1"/>
    <row r="34" spans="1:2" ht="48.75" customHeight="1"/>
    <row r="35" spans="1:2" ht="17.25" customHeight="1">
      <c r="A35" s="809" t="s">
        <v>517</v>
      </c>
      <c r="B35" s="408" t="s">
        <v>517</v>
      </c>
    </row>
    <row r="36" spans="1:2" ht="17.25" customHeight="1">
      <c r="A36" s="809"/>
    </row>
    <row r="37" spans="1:2" ht="6.75" customHeight="1">
      <c r="A37" s="809"/>
    </row>
    <row r="38" spans="1:2" ht="15" customHeight="1"/>
    <row r="39" spans="1:2" ht="12.75" customHeight="1"/>
    <row r="40" spans="1:2" ht="24" customHeight="1"/>
    <row r="41" spans="1:2" ht="24" customHeight="1"/>
    <row r="42" spans="1:2" ht="15.75" customHeight="1"/>
    <row r="43" spans="1:2" ht="47.4" customHeight="1">
      <c r="A43" s="810" t="s">
        <v>517</v>
      </c>
    </row>
    <row r="44" spans="1:2" ht="12.75" customHeight="1"/>
    <row r="45" spans="1:2" ht="14.25" customHeight="1"/>
    <row r="46" spans="1:2" ht="23.25" customHeight="1"/>
    <row r="47" spans="1:2" ht="23.25" customHeight="1"/>
    <row r="48" spans="1:2" ht="23.25" customHeight="1"/>
    <row r="49" ht="12.75" customHeight="1"/>
    <row r="50" ht="50.25" customHeight="1"/>
    <row r="51" ht="24" customHeight="1"/>
    <row r="52" ht="14.25" customHeight="1"/>
    <row r="53" ht="23.25" customHeight="1"/>
    <row r="54" ht="23.25" customHeight="1"/>
    <row r="55" ht="24" customHeight="1"/>
    <row r="56" ht="62.25" customHeight="1"/>
    <row r="57" ht="20.25" customHeight="1"/>
    <row r="58" ht="23.25" customHeight="1"/>
    <row r="59" ht="23.25" customHeight="1"/>
    <row r="60" ht="23.25" customHeight="1"/>
    <row r="62" ht="46.5" customHeight="1"/>
    <row r="63" ht="9.75" customHeight="1"/>
    <row r="64" ht="12.75" customHeight="1"/>
    <row r="65" ht="23.25" customHeight="1"/>
    <row r="66" ht="23.25" customHeight="1"/>
    <row r="67" ht="23.25" customHeight="1"/>
    <row r="68" ht="10.5" customHeight="1"/>
    <row r="70" ht="6" customHeight="1"/>
    <row r="71" ht="44.25"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6.75" customHeight="1"/>
    <row r="87" ht="4.5" customHeight="1"/>
    <row r="90" ht="28.2" customHeight="1"/>
    <row r="95" ht="7.5" customHeight="1"/>
    <row r="96" ht="5.25" customHeight="1"/>
  </sheetData>
  <sheetProtection formatRows="0" selectLockedCells="1"/>
  <mergeCells count="3">
    <mergeCell ref="A1:L2"/>
    <mergeCell ref="A3:L4"/>
    <mergeCell ref="A6:L9"/>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7633" r:id="rId4" name="Button 1">
              <controlPr defaultSize="0" print="0" autoFill="0" autoPict="0" macro="[0]!ToMainMenu">
                <anchor>
                  <from>
                    <xdr:col>12</xdr:col>
                    <xdr:colOff>99060</xdr:colOff>
                    <xdr:row>0</xdr:row>
                    <xdr:rowOff>99060</xdr:rowOff>
                  </from>
                  <to>
                    <xdr:col>15</xdr:col>
                    <xdr:colOff>60960</xdr:colOff>
                    <xdr:row>2</xdr:row>
                    <xdr:rowOff>38100</xdr:rowOff>
                  </to>
                </anchor>
              </controlPr>
            </control>
          </mc:Choice>
        </mc:AlternateContent>
        <mc:AlternateContent xmlns:mc="http://schemas.openxmlformats.org/markup-compatibility/2006">
          <mc:Choice Requires="x14">
            <control shapeId="837634" r:id="rId5" name="Button 2">
              <controlPr defaultSize="0" print="0" autoFill="0" autoPict="0" macro="[0]!PrintSheet">
                <anchor>
                  <from>
                    <xdr:col>12</xdr:col>
                    <xdr:colOff>99060</xdr:colOff>
                    <xdr:row>2</xdr:row>
                    <xdr:rowOff>586740</xdr:rowOff>
                  </from>
                  <to>
                    <xdr:col>15</xdr:col>
                    <xdr:colOff>60960</xdr:colOff>
                    <xdr:row>2</xdr:row>
                    <xdr:rowOff>853440</xdr:rowOff>
                  </to>
                </anchor>
              </controlPr>
            </control>
          </mc:Choice>
        </mc:AlternateContent>
        <mc:AlternateContent xmlns:mc="http://schemas.openxmlformats.org/markup-compatibility/2006">
          <mc:Choice Requires="x14">
            <control shapeId="837635" r:id="rId6" name="Button 3">
              <controlPr defaultSize="0" print="0" autoFill="0" autoPict="0" macro="[0]!PrintSheet">
                <anchor>
                  <from>
                    <xdr:col>12</xdr:col>
                    <xdr:colOff>99060</xdr:colOff>
                    <xdr:row>2</xdr:row>
                    <xdr:rowOff>60960</xdr:rowOff>
                  </from>
                  <to>
                    <xdr:col>15</xdr:col>
                    <xdr:colOff>60960</xdr:colOff>
                    <xdr:row>2</xdr:row>
                    <xdr:rowOff>320040</xdr:rowOff>
                  </to>
                </anchor>
              </controlPr>
            </control>
          </mc:Choice>
        </mc:AlternateContent>
        <mc:AlternateContent xmlns:mc="http://schemas.openxmlformats.org/markup-compatibility/2006">
          <mc:Choice Requires="x14">
            <control shapeId="837636" r:id="rId7" name="Button 4">
              <controlPr defaultSize="0" print="0" autoFill="0" autoPict="0" macro="[0]!ToDataEntry">
                <anchor>
                  <from>
                    <xdr:col>12</xdr:col>
                    <xdr:colOff>99060</xdr:colOff>
                    <xdr:row>2</xdr:row>
                    <xdr:rowOff>861060</xdr:rowOff>
                  </from>
                  <to>
                    <xdr:col>15</xdr:col>
                    <xdr:colOff>60960</xdr:colOff>
                    <xdr:row>4</xdr:row>
                    <xdr:rowOff>22860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FF0000"/>
  </sheetPr>
  <dimension ref="B1:M147"/>
  <sheetViews>
    <sheetView showGridLines="0" showRowColHeaders="0" zoomScaleNormal="100" workbookViewId="0">
      <selection activeCell="C97" sqref="C97:G97"/>
    </sheetView>
  </sheetViews>
  <sheetFormatPr defaultColWidth="8.88671875" defaultRowHeight="13.2" outlineLevelRow="1"/>
  <cols>
    <col min="1" max="1" width="8.88671875" style="408"/>
    <col min="2" max="2" width="24.6640625" style="408" customWidth="1"/>
    <col min="3" max="3" width="63.6640625" style="938" customWidth="1"/>
    <col min="4" max="16384" width="8.88671875" style="408"/>
  </cols>
  <sheetData>
    <row r="1" spans="2:13" ht="42" customHeight="1" thickBot="1">
      <c r="B1" s="2856" t="s">
        <v>4148</v>
      </c>
      <c r="C1" s="2857"/>
    </row>
    <row r="2" spans="2:13" ht="70.2" customHeight="1" thickBot="1">
      <c r="B2" s="916" t="s">
        <v>395</v>
      </c>
      <c r="C2" s="917" t="s">
        <v>2428</v>
      </c>
    </row>
    <row r="3" spans="2:13" ht="15.6" customHeight="1">
      <c r="B3" s="918" t="s">
        <v>1401</v>
      </c>
      <c r="C3" s="919" t="s">
        <v>602</v>
      </c>
    </row>
    <row r="4" spans="2:13" ht="15.6" customHeight="1" thickBot="1">
      <c r="B4" s="920" t="s">
        <v>3645</v>
      </c>
      <c r="C4" s="921" t="s">
        <v>544</v>
      </c>
      <c r="D4" s="922"/>
      <c r="E4" s="923"/>
      <c r="F4" s="923"/>
      <c r="G4" s="923"/>
      <c r="H4" s="923"/>
      <c r="I4" s="923"/>
      <c r="J4" s="923"/>
      <c r="K4" s="924"/>
      <c r="L4" s="924"/>
      <c r="M4" s="923"/>
    </row>
    <row r="5" spans="2:13" ht="31.95" customHeight="1" thickBot="1">
      <c r="B5" s="925" t="s">
        <v>1402</v>
      </c>
      <c r="C5" s="926" t="s">
        <v>1403</v>
      </c>
    </row>
    <row r="6" spans="2:13" ht="60.6" customHeight="1" thickBot="1">
      <c r="B6" s="927" t="s">
        <v>1404</v>
      </c>
      <c r="C6" s="928" t="s">
        <v>1558</v>
      </c>
    </row>
    <row r="7" spans="2:13" ht="94.2" customHeight="1" thickBot="1">
      <c r="B7" s="927" t="s">
        <v>1405</v>
      </c>
      <c r="C7" s="928" t="s">
        <v>1559</v>
      </c>
    </row>
    <row r="8" spans="2:13" ht="53.4" customHeight="1" thickBot="1">
      <c r="B8" s="929" t="s">
        <v>1406</v>
      </c>
      <c r="C8" s="928" t="s">
        <v>1560</v>
      </c>
    </row>
    <row r="9" spans="2:13" ht="61.95" customHeight="1" thickBot="1">
      <c r="B9" s="930" t="s">
        <v>1407</v>
      </c>
      <c r="C9" s="928" t="s">
        <v>1561</v>
      </c>
    </row>
    <row r="10" spans="2:13" ht="69" customHeight="1" thickBot="1">
      <c r="B10" s="930" t="s">
        <v>1408</v>
      </c>
      <c r="C10" s="928" t="s">
        <v>1562</v>
      </c>
    </row>
    <row r="11" spans="2:13" ht="73.2" customHeight="1" thickBot="1">
      <c r="B11" s="931" t="s">
        <v>1409</v>
      </c>
      <c r="C11" s="928" t="s">
        <v>1563</v>
      </c>
    </row>
    <row r="12" spans="2:13" ht="18.75" customHeight="1" thickBot="1">
      <c r="B12" s="2858" t="s">
        <v>1410</v>
      </c>
      <c r="C12" s="928" t="s">
        <v>1564</v>
      </c>
    </row>
    <row r="13" spans="2:13" ht="13.8" thickBot="1">
      <c r="B13" s="2859"/>
      <c r="C13" s="928" t="s">
        <v>1565</v>
      </c>
    </row>
    <row r="14" spans="2:13" ht="34.200000000000003" customHeight="1" thickBot="1">
      <c r="B14" s="2859"/>
      <c r="C14" s="928" t="s">
        <v>1566</v>
      </c>
    </row>
    <row r="15" spans="2:13" ht="13.8" thickBot="1">
      <c r="B15" s="2859"/>
      <c r="C15" s="928" t="s">
        <v>1567</v>
      </c>
    </row>
    <row r="16" spans="2:13" ht="27.75" customHeight="1" thickBot="1">
      <c r="B16" s="2859"/>
      <c r="C16" s="928" t="s">
        <v>1568</v>
      </c>
    </row>
    <row r="17" spans="2:3" ht="15.75" customHeight="1" thickBot="1">
      <c r="B17" s="931" t="s">
        <v>1411</v>
      </c>
      <c r="C17" s="928" t="s">
        <v>1569</v>
      </c>
    </row>
    <row r="18" spans="2:3" ht="39.75" customHeight="1" thickBot="1">
      <c r="B18" s="930"/>
      <c r="C18" s="928" t="s">
        <v>1570</v>
      </c>
    </row>
    <row r="19" spans="2:3" ht="14.4" thickBot="1">
      <c r="B19" s="930" t="s">
        <v>1412</v>
      </c>
      <c r="C19" s="928" t="s">
        <v>1571</v>
      </c>
    </row>
    <row r="20" spans="2:3" ht="14.4" thickBot="1">
      <c r="B20" s="927" t="s">
        <v>1413</v>
      </c>
      <c r="C20" s="928" t="s">
        <v>1572</v>
      </c>
    </row>
    <row r="21" spans="2:3" ht="14.4" thickBot="1">
      <c r="B21" s="931" t="s">
        <v>1414</v>
      </c>
      <c r="C21" s="928" t="s">
        <v>1573</v>
      </c>
    </row>
    <row r="22" spans="2:3" ht="64.95" customHeight="1" thickBot="1">
      <c r="B22" s="932"/>
      <c r="C22" s="928" t="s">
        <v>1574</v>
      </c>
    </row>
    <row r="23" spans="2:3" ht="48" customHeight="1" thickBot="1">
      <c r="B23" s="932"/>
      <c r="C23" s="928" t="s">
        <v>1575</v>
      </c>
    </row>
    <row r="24" spans="2:3" ht="48" customHeight="1" thickBot="1">
      <c r="B24" s="932"/>
      <c r="C24" s="928" t="s">
        <v>1576</v>
      </c>
    </row>
    <row r="25" spans="2:3" ht="51.6" customHeight="1" thickBot="1">
      <c r="B25" s="932"/>
      <c r="C25" s="928" t="s">
        <v>1577</v>
      </c>
    </row>
    <row r="26" spans="2:3" ht="51.6" customHeight="1" thickBot="1">
      <c r="B26" s="932"/>
      <c r="C26" s="928" t="s">
        <v>1578</v>
      </c>
    </row>
    <row r="27" spans="2:3" ht="14.4" thickBot="1">
      <c r="B27" s="931" t="s">
        <v>1415</v>
      </c>
      <c r="C27" s="928" t="s">
        <v>1579</v>
      </c>
    </row>
    <row r="28" spans="2:3" ht="39.6" customHeight="1" thickBot="1">
      <c r="B28" s="932"/>
      <c r="C28" s="928" t="s">
        <v>1580</v>
      </c>
    </row>
    <row r="29" spans="2:3" ht="54" customHeight="1" thickBot="1">
      <c r="B29" s="932"/>
      <c r="C29" s="928" t="s">
        <v>1581</v>
      </c>
    </row>
    <row r="30" spans="2:3" ht="14.4" thickBot="1">
      <c r="B30" s="931" t="s">
        <v>1416</v>
      </c>
      <c r="C30" s="928" t="s">
        <v>1582</v>
      </c>
    </row>
    <row r="31" spans="2:3" ht="27" thickBot="1">
      <c r="B31" s="932"/>
      <c r="C31" s="928" t="s">
        <v>1583</v>
      </c>
    </row>
    <row r="32" spans="2:3" ht="27" thickBot="1">
      <c r="B32" s="932"/>
      <c r="C32" s="928" t="s">
        <v>1584</v>
      </c>
    </row>
    <row r="33" spans="2:3" ht="27" thickBot="1">
      <c r="B33" s="932"/>
      <c r="C33" s="928" t="s">
        <v>1585</v>
      </c>
    </row>
    <row r="34" spans="2:3" ht="27" thickBot="1">
      <c r="B34" s="932"/>
      <c r="C34" s="928" t="s">
        <v>1586</v>
      </c>
    </row>
    <row r="35" spans="2:3" ht="27" thickBot="1">
      <c r="B35" s="932"/>
      <c r="C35" s="928" t="s">
        <v>1587</v>
      </c>
    </row>
    <row r="36" spans="2:3" ht="32.25" customHeight="1" thickBot="1">
      <c r="B36" s="933" t="s">
        <v>1417</v>
      </c>
      <c r="C36" s="934" t="s">
        <v>1588</v>
      </c>
    </row>
    <row r="37" spans="2:3" ht="42" customHeight="1" thickBot="1">
      <c r="B37" s="929" t="s">
        <v>1418</v>
      </c>
      <c r="C37" s="934" t="s">
        <v>1589</v>
      </c>
    </row>
    <row r="38" spans="2:3" ht="58.5" customHeight="1" thickBot="1">
      <c r="B38" s="935" t="s">
        <v>1419</v>
      </c>
      <c r="C38" s="934" t="s">
        <v>1590</v>
      </c>
    </row>
    <row r="39" spans="2:3" ht="40.5" customHeight="1" thickBot="1">
      <c r="B39" s="927" t="s">
        <v>1420</v>
      </c>
      <c r="C39" s="1392" t="s">
        <v>1591</v>
      </c>
    </row>
    <row r="40" spans="2:3" ht="20.399999999999999" customHeight="1" thickBot="1">
      <c r="B40" s="2853" t="s">
        <v>1421</v>
      </c>
      <c r="C40" s="934" t="s">
        <v>1592</v>
      </c>
    </row>
    <row r="41" spans="2:3" ht="43.95" customHeight="1" thickBot="1">
      <c r="B41" s="2854"/>
      <c r="C41" s="936" t="s">
        <v>1593</v>
      </c>
    </row>
    <row r="42" spans="2:3" ht="43.95" customHeight="1" thickBot="1">
      <c r="B42" s="2854"/>
      <c r="C42" s="936" t="s">
        <v>1594</v>
      </c>
    </row>
    <row r="43" spans="2:3" ht="43.95" customHeight="1" thickBot="1">
      <c r="B43" s="2854"/>
      <c r="C43" s="936" t="s">
        <v>1595</v>
      </c>
    </row>
    <row r="44" spans="2:3" ht="43.95" customHeight="1" thickBot="1">
      <c r="B44" s="2855"/>
      <c r="C44" s="936" t="s">
        <v>1596</v>
      </c>
    </row>
    <row r="45" spans="2:3" ht="36.6" customHeight="1" thickBot="1">
      <c r="B45" s="935" t="s">
        <v>1422</v>
      </c>
      <c r="C45" s="936" t="s">
        <v>1597</v>
      </c>
    </row>
    <row r="46" spans="2:3" ht="13.8" thickBot="1">
      <c r="B46" s="2853" t="s">
        <v>1423</v>
      </c>
      <c r="C46" s="936" t="s">
        <v>1598</v>
      </c>
    </row>
    <row r="47" spans="2:3" ht="35.4" customHeight="1" thickBot="1">
      <c r="B47" s="2854"/>
      <c r="C47" s="936" t="s">
        <v>1599</v>
      </c>
    </row>
    <row r="48" spans="2:3" ht="13.8" thickBot="1">
      <c r="B48" s="2853" t="s">
        <v>1424</v>
      </c>
      <c r="C48" s="936" t="s">
        <v>1600</v>
      </c>
    </row>
    <row r="49" spans="2:3" ht="31.95" customHeight="1" thickBot="1">
      <c r="B49" s="2854"/>
      <c r="C49" s="936" t="s">
        <v>1601</v>
      </c>
    </row>
    <row r="50" spans="2:3" ht="31.95" customHeight="1" thickBot="1">
      <c r="B50" s="2854"/>
      <c r="C50" s="936" t="s">
        <v>1602</v>
      </c>
    </row>
    <row r="51" spans="2:3" ht="31.95" customHeight="1" thickBot="1">
      <c r="B51" s="2854"/>
      <c r="C51" s="936" t="s">
        <v>1603</v>
      </c>
    </row>
    <row r="52" spans="2:3" ht="31.95" customHeight="1" thickBot="1">
      <c r="B52" s="2854"/>
      <c r="C52" s="936" t="s">
        <v>1604</v>
      </c>
    </row>
    <row r="53" spans="2:3" ht="31.95" customHeight="1" thickBot="1">
      <c r="B53" s="2854"/>
      <c r="C53" s="936" t="s">
        <v>1605</v>
      </c>
    </row>
    <row r="54" spans="2:3" ht="42.6" customHeight="1" thickBot="1">
      <c r="B54" s="2855"/>
      <c r="C54" s="936" t="s">
        <v>1606</v>
      </c>
    </row>
    <row r="55" spans="2:3" ht="76.95" customHeight="1" thickBot="1">
      <c r="B55" s="931" t="s">
        <v>1425</v>
      </c>
      <c r="C55" s="936" t="s">
        <v>1607</v>
      </c>
    </row>
    <row r="56" spans="2:3" ht="40.200000000000003" thickBot="1">
      <c r="B56" s="932"/>
      <c r="C56" s="936" t="s">
        <v>1608</v>
      </c>
    </row>
    <row r="57" spans="2:3" ht="53.4" thickBot="1">
      <c r="B57" s="932"/>
      <c r="C57" s="936" t="s">
        <v>1609</v>
      </c>
    </row>
    <row r="58" spans="2:3" ht="66.599999999999994" thickBot="1">
      <c r="B58" s="930"/>
      <c r="C58" s="928" t="s">
        <v>1610</v>
      </c>
    </row>
    <row r="59" spans="2:3" ht="125.4" customHeight="1" thickBot="1">
      <c r="B59" s="931"/>
      <c r="C59" s="936" t="s">
        <v>1611</v>
      </c>
    </row>
    <row r="60" spans="2:3" ht="125.4" customHeight="1" thickBot="1">
      <c r="B60" s="930"/>
      <c r="C60" s="936" t="s">
        <v>1612</v>
      </c>
    </row>
    <row r="61" spans="2:3" ht="53.4" thickBot="1">
      <c r="B61" s="2853" t="s">
        <v>1426</v>
      </c>
      <c r="C61" s="936" t="s">
        <v>1613</v>
      </c>
    </row>
    <row r="62" spans="2:3" ht="88.2" customHeight="1" thickBot="1">
      <c r="B62" s="2854"/>
      <c r="C62" s="936" t="s">
        <v>1614</v>
      </c>
    </row>
    <row r="63" spans="2:3" ht="46.2" customHeight="1" thickBot="1">
      <c r="B63" s="2855"/>
      <c r="C63" s="936" t="s">
        <v>1615</v>
      </c>
    </row>
    <row r="64" spans="2:3" ht="144" customHeight="1" outlineLevel="1" thickBot="1">
      <c r="B64" s="927" t="s">
        <v>1427</v>
      </c>
      <c r="C64" s="936" t="s">
        <v>1616</v>
      </c>
    </row>
    <row r="65" spans="2:3" ht="120" customHeight="1" outlineLevel="1" thickBot="1">
      <c r="B65" s="929" t="s">
        <v>1428</v>
      </c>
      <c r="C65" s="936" t="s">
        <v>1617</v>
      </c>
    </row>
    <row r="66" spans="2:3" ht="53.4" customHeight="1" outlineLevel="1" thickBot="1">
      <c r="B66" s="927" t="s">
        <v>1429</v>
      </c>
      <c r="C66" s="928" t="s">
        <v>1618</v>
      </c>
    </row>
    <row r="67" spans="2:3" ht="37.200000000000003" customHeight="1" outlineLevel="1" thickBot="1">
      <c r="B67" s="931"/>
      <c r="C67" s="936" t="s">
        <v>1619</v>
      </c>
    </row>
    <row r="68" spans="2:3" ht="37.200000000000003" customHeight="1" outlineLevel="1" thickBot="1">
      <c r="B68" s="932"/>
      <c r="C68" s="936" t="s">
        <v>1620</v>
      </c>
    </row>
    <row r="69" spans="2:3" ht="37.200000000000003" customHeight="1" outlineLevel="1" thickBot="1">
      <c r="B69" s="932"/>
      <c r="C69" s="936" t="s">
        <v>1621</v>
      </c>
    </row>
    <row r="70" spans="2:3" ht="37.200000000000003" customHeight="1" outlineLevel="1" thickBot="1">
      <c r="B70" s="930"/>
      <c r="C70" s="936" t="s">
        <v>1622</v>
      </c>
    </row>
    <row r="71" spans="2:3" ht="91.2" customHeight="1" outlineLevel="1" thickBot="1">
      <c r="B71" s="929" t="s">
        <v>1430</v>
      </c>
      <c r="C71" s="936" t="s">
        <v>1623</v>
      </c>
    </row>
    <row r="72" spans="2:3" ht="176.4" customHeight="1" outlineLevel="1" thickBot="1">
      <c r="B72" s="937" t="s">
        <v>1431</v>
      </c>
      <c r="C72" s="936" t="s">
        <v>1624</v>
      </c>
    </row>
    <row r="73" spans="2:3" ht="58.5" customHeight="1" thickBot="1">
      <c r="B73" s="2853" t="s">
        <v>1432</v>
      </c>
      <c r="C73" s="936" t="s">
        <v>1625</v>
      </c>
    </row>
    <row r="74" spans="2:3" ht="51" customHeight="1" thickBot="1">
      <c r="B74" s="2855"/>
      <c r="C74" s="936" t="s">
        <v>1626</v>
      </c>
    </row>
    <row r="75" spans="2:3" ht="143.4" customHeight="1" thickBot="1">
      <c r="B75" s="2853" t="s">
        <v>1433</v>
      </c>
      <c r="C75" s="936" t="s">
        <v>1627</v>
      </c>
    </row>
    <row r="76" spans="2:3" ht="16.95" customHeight="1" thickBot="1">
      <c r="B76" s="2854"/>
      <c r="C76" s="936" t="s">
        <v>1628</v>
      </c>
    </row>
    <row r="77" spans="2:3" ht="16.95" customHeight="1" thickBot="1">
      <c r="B77" s="2854"/>
      <c r="C77" s="936" t="s">
        <v>1629</v>
      </c>
    </row>
    <row r="78" spans="2:3" ht="16.95" customHeight="1" thickBot="1">
      <c r="B78" s="2854"/>
      <c r="C78" s="936" t="s">
        <v>1630</v>
      </c>
    </row>
    <row r="79" spans="2:3" ht="27" thickBot="1">
      <c r="B79" s="2855"/>
      <c r="C79" s="928" t="s">
        <v>1631</v>
      </c>
    </row>
    <row r="80" spans="2:3" ht="30" customHeight="1" thickBot="1">
      <c r="B80" s="931" t="s">
        <v>1434</v>
      </c>
      <c r="C80" s="936" t="s">
        <v>1632</v>
      </c>
    </row>
    <row r="81" spans="2:3" ht="18" customHeight="1" thickBot="1">
      <c r="B81" s="932"/>
      <c r="C81" s="936" t="s">
        <v>1633</v>
      </c>
    </row>
    <row r="82" spans="2:3" ht="18" customHeight="1" thickBot="1">
      <c r="B82" s="932"/>
      <c r="C82" s="936" t="s">
        <v>1634</v>
      </c>
    </row>
    <row r="83" spans="2:3" ht="18" customHeight="1" thickBot="1">
      <c r="B83" s="932"/>
      <c r="C83" s="936" t="s">
        <v>1635</v>
      </c>
    </row>
    <row r="84" spans="2:3" ht="18" customHeight="1" thickBot="1">
      <c r="B84" s="932"/>
      <c r="C84" s="936" t="s">
        <v>1636</v>
      </c>
    </row>
    <row r="85" spans="2:3" ht="27.75" customHeight="1" thickBot="1">
      <c r="B85" s="930"/>
      <c r="C85" s="936" t="s">
        <v>1637</v>
      </c>
    </row>
    <row r="86" spans="2:3" ht="31.95" customHeight="1" thickBot="1">
      <c r="B86" s="2853" t="s">
        <v>1435</v>
      </c>
      <c r="C86" s="936" t="s">
        <v>1638</v>
      </c>
    </row>
    <row r="87" spans="2:3" ht="33" customHeight="1" thickBot="1">
      <c r="B87" s="2854"/>
      <c r="C87" s="936" t="s">
        <v>1639</v>
      </c>
    </row>
    <row r="88" spans="2:3" ht="45.75" customHeight="1" thickBot="1">
      <c r="B88" s="2855"/>
      <c r="C88" s="936" t="s">
        <v>1640</v>
      </c>
    </row>
    <row r="89" spans="2:3" ht="36" customHeight="1" thickBot="1">
      <c r="B89" s="2853" t="s">
        <v>1436</v>
      </c>
      <c r="C89" s="936" t="s">
        <v>1641</v>
      </c>
    </row>
    <row r="90" spans="2:3" ht="41.25" customHeight="1" thickBot="1">
      <c r="B90" s="2855"/>
      <c r="C90" s="936" t="s">
        <v>1642</v>
      </c>
    </row>
    <row r="91" spans="2:3" ht="30.6" customHeight="1" thickBot="1">
      <c r="B91" s="931" t="s">
        <v>1437</v>
      </c>
      <c r="C91" s="936" t="s">
        <v>1643</v>
      </c>
    </row>
    <row r="92" spans="2:3" ht="19.5" customHeight="1" thickBot="1">
      <c r="B92" s="932"/>
      <c r="C92" s="936" t="s">
        <v>1644</v>
      </c>
    </row>
    <row r="93" spans="2:3" ht="17.25" customHeight="1" thickBot="1">
      <c r="B93" s="932"/>
      <c r="C93" s="936" t="s">
        <v>1645</v>
      </c>
    </row>
    <row r="94" spans="2:3" ht="19.5" customHeight="1" thickBot="1">
      <c r="B94" s="932"/>
      <c r="C94" s="936" t="s">
        <v>1646</v>
      </c>
    </row>
    <row r="95" spans="2:3" ht="18.75" customHeight="1" thickBot="1">
      <c r="B95" s="932"/>
      <c r="C95" s="936" t="s">
        <v>1647</v>
      </c>
    </row>
    <row r="96" spans="2:3" ht="30.6" customHeight="1" thickBot="1">
      <c r="B96" s="930"/>
      <c r="C96" s="936" t="s">
        <v>1648</v>
      </c>
    </row>
    <row r="97" spans="2:3" ht="54" customHeight="1" thickBot="1">
      <c r="B97" s="2853" t="s">
        <v>1438</v>
      </c>
      <c r="C97" s="936" t="s">
        <v>1649</v>
      </c>
    </row>
    <row r="98" spans="2:3" ht="28.5" customHeight="1" thickBot="1">
      <c r="B98" s="2854"/>
      <c r="C98" s="936" t="s">
        <v>1650</v>
      </c>
    </row>
    <row r="99" spans="2:3" ht="33" customHeight="1" thickBot="1">
      <c r="B99" s="2855"/>
      <c r="C99" s="936" t="s">
        <v>1651</v>
      </c>
    </row>
    <row r="100" spans="2:3" ht="57" customHeight="1" thickBot="1">
      <c r="B100" s="927" t="s">
        <v>1439</v>
      </c>
      <c r="C100" s="928" t="s">
        <v>1652</v>
      </c>
    </row>
    <row r="101" spans="2:3" ht="14.4" thickBot="1">
      <c r="B101" s="931"/>
      <c r="C101" s="936" t="s">
        <v>1653</v>
      </c>
    </row>
    <row r="102" spans="2:3" ht="41.25" customHeight="1" thickBot="1">
      <c r="B102" s="930"/>
      <c r="C102" s="936" t="s">
        <v>1654</v>
      </c>
    </row>
    <row r="103" spans="2:3" ht="27" thickBot="1">
      <c r="B103" s="927" t="s">
        <v>1440</v>
      </c>
      <c r="C103" s="936" t="s">
        <v>1655</v>
      </c>
    </row>
    <row r="104" spans="2:3" ht="44.4" customHeight="1" thickBot="1">
      <c r="B104" s="2853" t="s">
        <v>1441</v>
      </c>
      <c r="C104" s="936" t="s">
        <v>1656</v>
      </c>
    </row>
    <row r="105" spans="2:3" ht="61.95" customHeight="1" thickBot="1">
      <c r="B105" s="2854"/>
      <c r="C105" s="936" t="s">
        <v>1657</v>
      </c>
    </row>
    <row r="106" spans="2:3" ht="34.200000000000003" customHeight="1" thickBot="1">
      <c r="B106" s="2854"/>
      <c r="C106" s="936" t="s">
        <v>1658</v>
      </c>
    </row>
    <row r="107" spans="2:3" ht="31.95" customHeight="1" thickBot="1">
      <c r="B107" s="2854"/>
      <c r="C107" s="936" t="s">
        <v>1659</v>
      </c>
    </row>
    <row r="108" spans="2:3" ht="13.8" thickBot="1">
      <c r="B108" s="2854"/>
      <c r="C108" s="936" t="s">
        <v>1660</v>
      </c>
    </row>
    <row r="109" spans="2:3" ht="13.8" thickBot="1">
      <c r="B109" s="2854"/>
      <c r="C109" s="936" t="s">
        <v>1661</v>
      </c>
    </row>
    <row r="110" spans="2:3" ht="13.8" thickBot="1">
      <c r="B110" s="2854"/>
      <c r="C110" s="936" t="s">
        <v>1662</v>
      </c>
    </row>
    <row r="111" spans="2:3" ht="55.5" customHeight="1" thickBot="1">
      <c r="B111" s="2854"/>
      <c r="C111" s="936" t="s">
        <v>1663</v>
      </c>
    </row>
    <row r="112" spans="2:3" ht="55.95" customHeight="1" thickBot="1">
      <c r="B112" s="2853" t="s">
        <v>1442</v>
      </c>
      <c r="C112" s="936" t="s">
        <v>1664</v>
      </c>
    </row>
    <row r="113" spans="2:3" ht="30.6" customHeight="1" thickBot="1">
      <c r="B113" s="2855"/>
      <c r="C113" s="936" t="s">
        <v>1665</v>
      </c>
    </row>
    <row r="114" spans="2:3" ht="32.25" customHeight="1" thickBot="1">
      <c r="B114" s="931" t="s">
        <v>1443</v>
      </c>
      <c r="C114" s="936" t="s">
        <v>1666</v>
      </c>
    </row>
    <row r="115" spans="2:3" ht="27" thickBot="1">
      <c r="B115" s="931" t="s">
        <v>1444</v>
      </c>
      <c r="C115" s="936" t="s">
        <v>1667</v>
      </c>
    </row>
    <row r="116" spans="2:3" ht="27" thickBot="1">
      <c r="B116" s="932"/>
      <c r="C116" s="936" t="s">
        <v>1668</v>
      </c>
    </row>
    <row r="117" spans="2:3" ht="40.200000000000003" thickBot="1">
      <c r="B117" s="932"/>
      <c r="C117" s="936" t="s">
        <v>1669</v>
      </c>
    </row>
    <row r="118" spans="2:3" ht="14.4" thickBot="1">
      <c r="B118" s="932"/>
      <c r="C118" s="936" t="s">
        <v>1670</v>
      </c>
    </row>
    <row r="119" spans="2:3" ht="27" thickBot="1">
      <c r="B119" s="932"/>
      <c r="C119" s="936" t="s">
        <v>1671</v>
      </c>
    </row>
    <row r="120" spans="2:3" ht="27" thickBot="1">
      <c r="B120" s="932"/>
      <c r="C120" s="936" t="s">
        <v>1672</v>
      </c>
    </row>
    <row r="121" spans="2:3" ht="27" thickBot="1">
      <c r="B121" s="932"/>
      <c r="C121" s="936" t="s">
        <v>1673</v>
      </c>
    </row>
    <row r="122" spans="2:3" ht="27" thickBot="1">
      <c r="B122" s="932"/>
      <c r="C122" s="936" t="s">
        <v>1674</v>
      </c>
    </row>
    <row r="123" spans="2:3" ht="54.75" customHeight="1" thickBot="1">
      <c r="B123" s="930"/>
      <c r="C123" s="928" t="s">
        <v>1675</v>
      </c>
    </row>
    <row r="124" spans="2:3" ht="27" thickBot="1">
      <c r="B124" s="931"/>
      <c r="C124" s="936" t="s">
        <v>1676</v>
      </c>
    </row>
    <row r="125" spans="2:3" ht="27" thickBot="1">
      <c r="B125" s="930"/>
      <c r="C125" s="936" t="s">
        <v>1677</v>
      </c>
    </row>
    <row r="126" spans="2:3" ht="40.200000000000003" thickBot="1">
      <c r="B126" s="931"/>
      <c r="C126" s="936" t="s">
        <v>1678</v>
      </c>
    </row>
    <row r="127" spans="2:3" ht="14.4" thickBot="1">
      <c r="B127" s="932"/>
      <c r="C127" s="936" t="s">
        <v>1679</v>
      </c>
    </row>
    <row r="128" spans="2:3" ht="36.6" customHeight="1" thickBot="1">
      <c r="B128" s="930"/>
      <c r="C128" s="936" t="s">
        <v>1680</v>
      </c>
    </row>
    <row r="129" spans="2:3" ht="48.6" customHeight="1" thickBot="1">
      <c r="B129" s="931" t="s">
        <v>1445</v>
      </c>
      <c r="C129" s="936" t="s">
        <v>1681</v>
      </c>
    </row>
    <row r="130" spans="2:3" ht="27" thickBot="1">
      <c r="B130" s="932"/>
      <c r="C130" s="936" t="s">
        <v>1682</v>
      </c>
    </row>
    <row r="131" spans="2:3" ht="45.6" customHeight="1" thickBot="1">
      <c r="B131" s="930"/>
      <c r="C131" s="936" t="s">
        <v>1683</v>
      </c>
    </row>
    <row r="132" spans="2:3" ht="28.2" thickBot="1">
      <c r="B132" s="937" t="s">
        <v>1446</v>
      </c>
      <c r="C132" s="936" t="s">
        <v>1684</v>
      </c>
    </row>
    <row r="133" spans="2:3" ht="27" thickBot="1">
      <c r="B133" s="932"/>
      <c r="C133" s="936" t="s">
        <v>1685</v>
      </c>
    </row>
    <row r="134" spans="2:3" ht="30.75" customHeight="1" thickBot="1">
      <c r="B134" s="932"/>
      <c r="C134" s="936" t="s">
        <v>1686</v>
      </c>
    </row>
    <row r="135" spans="2:3" ht="28.5" customHeight="1" thickBot="1">
      <c r="B135" s="932"/>
      <c r="C135" s="936" t="s">
        <v>1687</v>
      </c>
    </row>
    <row r="136" spans="2:3" ht="40.5" customHeight="1" thickBot="1">
      <c r="B136" s="932"/>
      <c r="C136" s="936" t="s">
        <v>1688</v>
      </c>
    </row>
    <row r="137" spans="2:3" ht="41.25" customHeight="1" thickBot="1">
      <c r="B137" s="932"/>
      <c r="C137" s="936" t="s">
        <v>1689</v>
      </c>
    </row>
    <row r="138" spans="2:3" ht="14.4" thickBot="1">
      <c r="B138" s="932"/>
      <c r="C138" s="936" t="s">
        <v>1690</v>
      </c>
    </row>
    <row r="139" spans="2:3" ht="14.4" thickBot="1">
      <c r="B139" s="932"/>
      <c r="C139" s="936" t="s">
        <v>1691</v>
      </c>
    </row>
    <row r="140" spans="2:3" ht="54" customHeight="1" thickBot="1">
      <c r="B140" s="930"/>
      <c r="C140" s="936" t="s">
        <v>1692</v>
      </c>
    </row>
    <row r="141" spans="2:3" ht="27" thickBot="1">
      <c r="B141" s="931" t="s">
        <v>1447</v>
      </c>
      <c r="C141" s="936" t="s">
        <v>1693</v>
      </c>
    </row>
    <row r="142" spans="2:3" ht="27" thickBot="1">
      <c r="B142" s="932"/>
      <c r="C142" s="936" t="s">
        <v>1694</v>
      </c>
    </row>
    <row r="143" spans="2:3" ht="43.2" customHeight="1" thickBot="1">
      <c r="B143" s="932"/>
      <c r="C143" s="936" t="s">
        <v>1695</v>
      </c>
    </row>
    <row r="144" spans="2:3" ht="53.4" thickBot="1">
      <c r="B144" s="930"/>
      <c r="C144" s="928" t="s">
        <v>1696</v>
      </c>
    </row>
    <row r="145" spans="2:3" ht="93.6" customHeight="1" thickBot="1">
      <c r="B145" s="927"/>
      <c r="C145" s="928" t="s">
        <v>1697</v>
      </c>
    </row>
    <row r="146" spans="2:3">
      <c r="C146" s="411"/>
    </row>
    <row r="147" spans="2:3">
      <c r="C147" s="411"/>
    </row>
  </sheetData>
  <mergeCells count="13">
    <mergeCell ref="B112:B113"/>
    <mergeCell ref="B73:B74"/>
    <mergeCell ref="B75:B79"/>
    <mergeCell ref="B86:B88"/>
    <mergeCell ref="B89:B90"/>
    <mergeCell ref="B97:B99"/>
    <mergeCell ref="B104:B111"/>
    <mergeCell ref="B61:B63"/>
    <mergeCell ref="B1:C1"/>
    <mergeCell ref="B12:B16"/>
    <mergeCell ref="B40:B44"/>
    <mergeCell ref="B46:B47"/>
    <mergeCell ref="B48:B54"/>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100" min="1" max="2" man="1"/>
  </rowBreaks>
  <drawing r:id="rId2"/>
  <legacyDrawing r:id="rId3"/>
  <mc:AlternateContent xmlns:mc="http://schemas.openxmlformats.org/markup-compatibility/2006">
    <mc:Choice Requires="x14">
      <controls>
        <mc:AlternateContent xmlns:mc="http://schemas.openxmlformats.org/markup-compatibility/2006">
          <mc:Choice Requires="x14">
            <control shapeId="861185" r:id="rId4" name="Button 1">
              <controlPr defaultSize="0" print="0" autoFill="0" autoPict="0" macro="[0]!ToMainMenu">
                <anchor>
                  <from>
                    <xdr:col>3</xdr:col>
                    <xdr:colOff>457200</xdr:colOff>
                    <xdr:row>0</xdr:row>
                    <xdr:rowOff>289560</xdr:rowOff>
                  </from>
                  <to>
                    <xdr:col>6</xdr:col>
                    <xdr:colOff>228600</xdr:colOff>
                    <xdr:row>1</xdr:row>
                    <xdr:rowOff>137160</xdr:rowOff>
                  </to>
                </anchor>
              </controlPr>
            </control>
          </mc:Choice>
        </mc:AlternateContent>
        <mc:AlternateContent xmlns:mc="http://schemas.openxmlformats.org/markup-compatibility/2006">
          <mc:Choice Requires="x14">
            <control shapeId="861186" r:id="rId5" name="Button 2">
              <controlPr defaultSize="0" print="0" autoFill="0" autoPict="0" macro="[0]!PrintSheet">
                <anchor>
                  <from>
                    <xdr:col>3</xdr:col>
                    <xdr:colOff>457200</xdr:colOff>
                    <xdr:row>2</xdr:row>
                    <xdr:rowOff>0</xdr:rowOff>
                  </from>
                  <to>
                    <xdr:col>6</xdr:col>
                    <xdr:colOff>228600</xdr:colOff>
                    <xdr:row>3</xdr:row>
                    <xdr:rowOff>160020</xdr:rowOff>
                  </to>
                </anchor>
              </controlPr>
            </control>
          </mc:Choice>
        </mc:AlternateContent>
        <mc:AlternateContent xmlns:mc="http://schemas.openxmlformats.org/markup-compatibility/2006">
          <mc:Choice Requires="x14">
            <control shapeId="861187" r:id="rId6" name="Button 3">
              <controlPr defaultSize="0" print="0" autoFill="0" autoPict="0" macro="[0]!PrintPreview">
                <anchor>
                  <from>
                    <xdr:col>3</xdr:col>
                    <xdr:colOff>457200</xdr:colOff>
                    <xdr:row>1</xdr:row>
                    <xdr:rowOff>160020</xdr:rowOff>
                  </from>
                  <to>
                    <xdr:col>6</xdr:col>
                    <xdr:colOff>228600</xdr:colOff>
                    <xdr:row>1</xdr:row>
                    <xdr:rowOff>441960</xdr:rowOff>
                  </to>
                </anchor>
              </controlPr>
            </control>
          </mc:Choice>
        </mc:AlternateContent>
        <mc:AlternateContent xmlns:mc="http://schemas.openxmlformats.org/markup-compatibility/2006">
          <mc:Choice Requires="x14">
            <control shapeId="861188" r:id="rId7" name="Button 4">
              <controlPr defaultSize="0" print="0" autoFill="0" autoPict="0" macro="[0]!ToDataEntry">
                <anchor>
                  <from>
                    <xdr:col>3</xdr:col>
                    <xdr:colOff>457200</xdr:colOff>
                    <xdr:row>3</xdr:row>
                    <xdr:rowOff>182880</xdr:rowOff>
                  </from>
                  <to>
                    <xdr:col>6</xdr:col>
                    <xdr:colOff>228600</xdr:colOff>
                    <xdr:row>4</xdr:row>
                    <xdr:rowOff>350520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tabColor rgb="FFFF0000"/>
  </sheetPr>
  <dimension ref="A1:M24"/>
  <sheetViews>
    <sheetView showGridLines="0" showRowColHeaders="0" zoomScaleNormal="100" workbookViewId="0">
      <selection activeCell="C97" sqref="C97:G97"/>
    </sheetView>
  </sheetViews>
  <sheetFormatPr defaultColWidth="8.88671875" defaultRowHeight="13.2"/>
  <cols>
    <col min="1" max="6" width="25.33203125" style="408" customWidth="1"/>
    <col min="7" max="7" width="8.88671875" style="408"/>
    <col min="8" max="13" width="25.33203125" style="408" customWidth="1"/>
    <col min="14" max="16384" width="8.88671875" style="408"/>
  </cols>
  <sheetData>
    <row r="1" spans="1:13" ht="48.6" customHeight="1" thickBot="1">
      <c r="A1" s="2860" t="s">
        <v>4149</v>
      </c>
      <c r="B1" s="2861"/>
      <c r="C1" s="2861"/>
      <c r="D1" s="2861"/>
      <c r="E1" s="2861"/>
      <c r="F1" s="2862"/>
      <c r="G1" s="411"/>
      <c r="H1" s="411"/>
      <c r="I1" s="411"/>
      <c r="J1" s="411"/>
      <c r="K1" s="411"/>
      <c r="L1" s="411"/>
    </row>
    <row r="2" spans="1:13" ht="63.6" customHeight="1" thickBot="1">
      <c r="A2" s="939" t="s">
        <v>395</v>
      </c>
      <c r="B2" s="2863" t="str">
        <f>+'Master Data'!D18</f>
        <v>INGWAVUMA: JOSINI: REPAIRS AND MAINTENANCE TO TWO CLASSROOMS</v>
      </c>
      <c r="C2" s="2864"/>
      <c r="D2" s="2864"/>
      <c r="E2" s="2864"/>
      <c r="F2" s="2865"/>
      <c r="G2" s="940"/>
      <c r="H2" s="940"/>
      <c r="I2" s="940"/>
      <c r="J2" s="940"/>
    </row>
    <row r="3" spans="1:13" s="944" customFormat="1" ht="16.2" thickBot="1">
      <c r="A3" s="941" t="s">
        <v>1401</v>
      </c>
      <c r="B3" s="2863" t="str">
        <f>+'Master Data'!F12</f>
        <v>ZNQ1222 W</v>
      </c>
      <c r="C3" s="2865"/>
      <c r="D3" s="942" t="s">
        <v>3645</v>
      </c>
      <c r="E3" s="2863" t="str">
        <f>+'Master Data'!D13</f>
        <v>021077</v>
      </c>
      <c r="F3" s="2865"/>
      <c r="G3" s="943"/>
      <c r="H3" s="943"/>
      <c r="I3" s="943"/>
      <c r="J3" s="943"/>
      <c r="K3" s="943"/>
    </row>
    <row r="4" spans="1:13" s="944" customFormat="1" ht="15.6">
      <c r="A4" s="943"/>
      <c r="B4" s="943"/>
      <c r="C4" s="943"/>
      <c r="D4" s="943"/>
      <c r="E4" s="943"/>
      <c r="G4" s="943"/>
      <c r="H4" s="943"/>
      <c r="I4" s="943"/>
      <c r="J4" s="943"/>
      <c r="K4" s="943"/>
    </row>
    <row r="5" spans="1:13" s="944" customFormat="1" ht="16.2" thickBot="1">
      <c r="A5" s="2866" t="s">
        <v>1448</v>
      </c>
      <c r="B5" s="2866"/>
      <c r="C5" s="2866"/>
      <c r="D5" s="2866"/>
      <c r="E5" s="2866"/>
      <c r="F5" s="2866"/>
      <c r="G5" s="943"/>
      <c r="H5" s="1139" t="s">
        <v>2493</v>
      </c>
      <c r="I5" s="943"/>
      <c r="J5" s="943"/>
      <c r="K5" s="943"/>
    </row>
    <row r="6" spans="1:13" s="944" customFormat="1" ht="27" customHeight="1" thickBot="1">
      <c r="A6" s="945" t="s">
        <v>1449</v>
      </c>
      <c r="B6" s="945" t="s">
        <v>1450</v>
      </c>
      <c r="C6" s="945" t="s">
        <v>1451</v>
      </c>
      <c r="D6" s="945" t="s">
        <v>1452</v>
      </c>
      <c r="E6" s="945" t="s">
        <v>1453</v>
      </c>
      <c r="F6" s="945" t="s">
        <v>1454</v>
      </c>
      <c r="H6" s="946" t="s">
        <v>1449</v>
      </c>
      <c r="I6" s="947" t="s">
        <v>1450</v>
      </c>
      <c r="J6" s="947" t="s">
        <v>1451</v>
      </c>
      <c r="K6" s="947" t="s">
        <v>1452</v>
      </c>
      <c r="L6" s="947" t="s">
        <v>1453</v>
      </c>
      <c r="M6" s="947" t="s">
        <v>1454</v>
      </c>
    </row>
    <row r="7" spans="1:13" ht="97.2" customHeight="1" thickBot="1">
      <c r="A7" s="948"/>
      <c r="B7" s="948"/>
      <c r="C7" s="948"/>
      <c r="D7" s="948"/>
      <c r="E7" s="948"/>
      <c r="F7" s="948"/>
      <c r="H7" s="949" t="s">
        <v>1699</v>
      </c>
      <c r="I7" s="950" t="s">
        <v>1700</v>
      </c>
      <c r="J7" s="951" t="s">
        <v>1701</v>
      </c>
      <c r="K7" s="951" t="s">
        <v>1702</v>
      </c>
      <c r="L7" s="951" t="s">
        <v>1703</v>
      </c>
      <c r="M7" s="951" t="s">
        <v>1705</v>
      </c>
    </row>
    <row r="8" spans="1:13" ht="97.2" customHeight="1" thickBot="1">
      <c r="A8" s="948"/>
      <c r="B8" s="948"/>
      <c r="C8" s="948"/>
      <c r="D8" s="948"/>
      <c r="E8" s="948"/>
      <c r="F8" s="948"/>
      <c r="H8" s="949" t="s">
        <v>1706</v>
      </c>
      <c r="I8" s="950" t="s">
        <v>1707</v>
      </c>
      <c r="J8" s="951" t="s">
        <v>1708</v>
      </c>
      <c r="K8" s="951" t="s">
        <v>1709</v>
      </c>
      <c r="L8" s="951" t="s">
        <v>1710</v>
      </c>
      <c r="M8" s="951" t="s">
        <v>1711</v>
      </c>
    </row>
    <row r="9" spans="1:13" ht="97.2" customHeight="1" thickBot="1">
      <c r="A9" s="948"/>
      <c r="B9" s="948"/>
      <c r="C9" s="948"/>
      <c r="D9" s="948"/>
      <c r="E9" s="948"/>
      <c r="F9" s="948"/>
      <c r="H9" s="949" t="s">
        <v>1712</v>
      </c>
      <c r="I9" s="950" t="s">
        <v>1713</v>
      </c>
      <c r="J9" s="951" t="s">
        <v>1714</v>
      </c>
      <c r="K9" s="951" t="s">
        <v>1715</v>
      </c>
      <c r="L9" s="951" t="s">
        <v>1716</v>
      </c>
      <c r="M9" s="951" t="s">
        <v>1717</v>
      </c>
    </row>
    <row r="10" spans="1:13" ht="97.2" customHeight="1" thickBot="1">
      <c r="A10" s="948"/>
      <c r="B10" s="948"/>
      <c r="C10" s="948"/>
      <c r="D10" s="948"/>
      <c r="E10" s="948"/>
      <c r="F10" s="948"/>
      <c r="H10" s="949" t="s">
        <v>1718</v>
      </c>
      <c r="I10" s="950" t="s">
        <v>1719</v>
      </c>
      <c r="J10" s="951" t="s">
        <v>1720</v>
      </c>
      <c r="K10" s="951" t="s">
        <v>1709</v>
      </c>
      <c r="L10" s="951" t="s">
        <v>1721</v>
      </c>
      <c r="M10" s="951" t="s">
        <v>1722</v>
      </c>
    </row>
    <row r="11" spans="1:13" ht="27" customHeight="1" thickBot="1">
      <c r="A11" s="952" t="s">
        <v>1449</v>
      </c>
      <c r="B11" s="952" t="s">
        <v>1455</v>
      </c>
      <c r="C11" s="952" t="s">
        <v>1456</v>
      </c>
      <c r="D11" s="952" t="s">
        <v>1457</v>
      </c>
      <c r="E11" s="952" t="s">
        <v>1405</v>
      </c>
      <c r="F11" s="953" t="s">
        <v>1454</v>
      </c>
      <c r="H11" s="954" t="s">
        <v>1449</v>
      </c>
      <c r="I11" s="955" t="s">
        <v>1455</v>
      </c>
      <c r="J11" s="955" t="s">
        <v>1456</v>
      </c>
      <c r="K11" s="955" t="s">
        <v>1457</v>
      </c>
      <c r="L11" s="955" t="s">
        <v>1405</v>
      </c>
      <c r="M11" s="947" t="s">
        <v>1454</v>
      </c>
    </row>
    <row r="12" spans="1:13" ht="87.6" customHeight="1" thickBot="1">
      <c r="A12" s="948"/>
      <c r="B12" s="948"/>
      <c r="C12" s="948"/>
      <c r="D12" s="948"/>
      <c r="E12" s="948"/>
      <c r="F12" s="948"/>
      <c r="H12" s="956" t="s">
        <v>1723</v>
      </c>
      <c r="I12" s="957" t="s">
        <v>1724</v>
      </c>
      <c r="J12" s="951" t="s">
        <v>1725</v>
      </c>
      <c r="K12" s="951" t="s">
        <v>1716</v>
      </c>
      <c r="L12" s="951" t="s">
        <v>1716</v>
      </c>
      <c r="M12" s="951" t="s">
        <v>1726</v>
      </c>
    </row>
    <row r="13" spans="1:13" ht="87.6" customHeight="1" thickBot="1">
      <c r="A13" s="948"/>
      <c r="B13" s="948"/>
      <c r="C13" s="948"/>
      <c r="D13" s="948"/>
      <c r="E13" s="948"/>
      <c r="F13" s="948"/>
      <c r="H13" s="956" t="s">
        <v>1727</v>
      </c>
      <c r="I13" s="957" t="s">
        <v>1728</v>
      </c>
      <c r="J13" s="951" t="s">
        <v>1729</v>
      </c>
      <c r="K13" s="951" t="s">
        <v>1702</v>
      </c>
      <c r="L13" s="951" t="s">
        <v>1730</v>
      </c>
      <c r="M13" s="951" t="s">
        <v>1731</v>
      </c>
    </row>
    <row r="14" spans="1:13" ht="87.6" customHeight="1" thickBot="1">
      <c r="A14" s="948"/>
      <c r="B14" s="948"/>
      <c r="C14" s="948"/>
      <c r="D14" s="948"/>
      <c r="E14" s="948"/>
      <c r="F14" s="948"/>
      <c r="H14" s="956" t="s">
        <v>1732</v>
      </c>
      <c r="I14" s="957" t="s">
        <v>1733</v>
      </c>
      <c r="J14" s="951" t="s">
        <v>1734</v>
      </c>
      <c r="K14" s="951" t="s">
        <v>1735</v>
      </c>
      <c r="L14" s="951" t="s">
        <v>1736</v>
      </c>
      <c r="M14" s="951" t="s">
        <v>1737</v>
      </c>
    </row>
    <row r="15" spans="1:13" ht="86.4" customHeight="1" thickBot="1">
      <c r="A15" s="948"/>
      <c r="B15" s="948"/>
      <c r="C15" s="948"/>
      <c r="D15" s="948"/>
      <c r="E15" s="948"/>
      <c r="F15" s="948"/>
      <c r="H15" s="956" t="s">
        <v>1738</v>
      </c>
      <c r="I15" s="957" t="s">
        <v>1739</v>
      </c>
      <c r="J15" s="951" t="s">
        <v>1740</v>
      </c>
      <c r="K15" s="951" t="s">
        <v>1716</v>
      </c>
      <c r="L15" s="951" t="s">
        <v>1741</v>
      </c>
      <c r="M15" s="951" t="s">
        <v>1742</v>
      </c>
    </row>
    <row r="16" spans="1:13" ht="87.6" customHeight="1" thickBot="1">
      <c r="A16" s="948"/>
      <c r="B16" s="948"/>
      <c r="C16" s="948"/>
      <c r="D16" s="948"/>
      <c r="E16" s="948"/>
      <c r="F16" s="948"/>
      <c r="H16" s="956" t="s">
        <v>1743</v>
      </c>
      <c r="I16" s="957" t="s">
        <v>1744</v>
      </c>
      <c r="J16" s="951" t="s">
        <v>1745</v>
      </c>
      <c r="K16" s="951" t="s">
        <v>1746</v>
      </c>
      <c r="L16" s="951" t="s">
        <v>1747</v>
      </c>
      <c r="M16" s="951" t="s">
        <v>1748</v>
      </c>
    </row>
    <row r="17" spans="1:13" ht="87.6" customHeight="1" thickBot="1">
      <c r="A17" s="948"/>
      <c r="B17" s="948"/>
      <c r="C17" s="948"/>
      <c r="D17" s="948"/>
      <c r="E17" s="948"/>
      <c r="F17" s="948"/>
      <c r="H17" s="956" t="s">
        <v>1749</v>
      </c>
      <c r="I17" s="957" t="s">
        <v>1750</v>
      </c>
      <c r="J17" s="951" t="s">
        <v>1751</v>
      </c>
      <c r="K17" s="951" t="s">
        <v>1716</v>
      </c>
      <c r="L17" s="951" t="s">
        <v>1716</v>
      </c>
      <c r="M17" s="951" t="s">
        <v>1752</v>
      </c>
    </row>
    <row r="18" spans="1:13" ht="27" customHeight="1" thickBot="1">
      <c r="A18" s="953" t="s">
        <v>1449</v>
      </c>
      <c r="B18" s="953" t="s">
        <v>1455</v>
      </c>
      <c r="C18" s="953" t="s">
        <v>1456</v>
      </c>
      <c r="D18" s="953" t="s">
        <v>1457</v>
      </c>
      <c r="E18" s="953" t="s">
        <v>1405</v>
      </c>
      <c r="F18" s="953" t="s">
        <v>1454</v>
      </c>
      <c r="H18" s="946" t="s">
        <v>1449</v>
      </c>
      <c r="I18" s="947" t="s">
        <v>1455</v>
      </c>
      <c r="J18" s="947" t="s">
        <v>1456</v>
      </c>
      <c r="K18" s="947" t="s">
        <v>1457</v>
      </c>
      <c r="L18" s="947" t="s">
        <v>1405</v>
      </c>
      <c r="M18" s="947" t="s">
        <v>1454</v>
      </c>
    </row>
    <row r="19" spans="1:13" ht="87.6" customHeight="1" thickBot="1">
      <c r="A19" s="948"/>
      <c r="B19" s="948"/>
      <c r="C19" s="948"/>
      <c r="D19" s="948"/>
      <c r="E19" s="948"/>
      <c r="F19" s="948"/>
      <c r="H19" s="956" t="s">
        <v>1753</v>
      </c>
      <c r="I19" s="957" t="s">
        <v>1754</v>
      </c>
      <c r="J19" s="951" t="s">
        <v>1755</v>
      </c>
      <c r="K19" s="951" t="s">
        <v>1716</v>
      </c>
      <c r="L19" s="951" t="s">
        <v>1716</v>
      </c>
      <c r="M19" s="951" t="s">
        <v>1756</v>
      </c>
    </row>
    <row r="20" spans="1:13" ht="87.6" customHeight="1" thickBot="1">
      <c r="A20" s="948"/>
      <c r="B20" s="948"/>
      <c r="C20" s="948"/>
      <c r="D20" s="948"/>
      <c r="E20" s="948"/>
      <c r="F20" s="948"/>
      <c r="H20" s="956" t="s">
        <v>1757</v>
      </c>
      <c r="I20" s="957" t="s">
        <v>1758</v>
      </c>
      <c r="J20" s="951" t="s">
        <v>1759</v>
      </c>
      <c r="K20" s="951" t="s">
        <v>1709</v>
      </c>
      <c r="L20" s="951" t="s">
        <v>1716</v>
      </c>
      <c r="M20" s="951" t="s">
        <v>1760</v>
      </c>
    </row>
    <row r="21" spans="1:13" ht="87.6" customHeight="1" thickBot="1">
      <c r="A21" s="948"/>
      <c r="B21" s="948"/>
      <c r="C21" s="948"/>
      <c r="D21" s="948"/>
      <c r="E21" s="948"/>
      <c r="F21" s="948"/>
      <c r="H21" s="956" t="s">
        <v>1761</v>
      </c>
      <c r="I21" s="957" t="s">
        <v>1762</v>
      </c>
      <c r="J21" s="951" t="s">
        <v>1763</v>
      </c>
      <c r="K21" s="951" t="s">
        <v>1709</v>
      </c>
      <c r="L21" s="951" t="s">
        <v>1716</v>
      </c>
      <c r="M21" s="951" t="s">
        <v>1760</v>
      </c>
    </row>
    <row r="22" spans="1:13" ht="87.6" customHeight="1" thickBot="1">
      <c r="A22" s="948"/>
      <c r="B22" s="948"/>
      <c r="C22" s="948"/>
      <c r="D22" s="948"/>
      <c r="E22" s="948"/>
      <c r="F22" s="948"/>
      <c r="H22" s="956" t="s">
        <v>1764</v>
      </c>
      <c r="I22" s="957" t="s">
        <v>1765</v>
      </c>
      <c r="J22" s="951" t="s">
        <v>1766</v>
      </c>
      <c r="K22" s="951" t="s">
        <v>1709</v>
      </c>
      <c r="L22" s="951" t="s">
        <v>1716</v>
      </c>
      <c r="M22" s="951" t="s">
        <v>1767</v>
      </c>
    </row>
    <row r="23" spans="1:13" ht="87.6" customHeight="1">
      <c r="A23" s="948"/>
      <c r="B23" s="948"/>
      <c r="C23" s="948"/>
      <c r="D23" s="948"/>
      <c r="E23" s="948"/>
      <c r="F23" s="948"/>
      <c r="H23" s="958"/>
      <c r="I23" s="959"/>
      <c r="J23" s="959"/>
      <c r="K23" s="959"/>
      <c r="L23" s="959"/>
      <c r="M23" s="959"/>
    </row>
    <row r="24" spans="1:13" ht="87.6" customHeight="1">
      <c r="A24" s="948"/>
      <c r="B24" s="948"/>
      <c r="C24" s="948"/>
      <c r="D24" s="948"/>
      <c r="E24" s="948"/>
      <c r="F24" s="948"/>
      <c r="H24" s="958"/>
      <c r="I24" s="959"/>
      <c r="J24" s="959"/>
      <c r="K24" s="959"/>
      <c r="L24" s="959"/>
      <c r="M24" s="959"/>
    </row>
  </sheetData>
  <mergeCells count="5">
    <mergeCell ref="A1:F1"/>
    <mergeCell ref="B2:F2"/>
    <mergeCell ref="B3:C3"/>
    <mergeCell ref="E3:F3"/>
    <mergeCell ref="A5:F5"/>
  </mergeCells>
  <pageMargins left="0.62992125984251968" right="0.43307086614173229" top="0.94488188976377963" bottom="0.47244094488188981" header="0.23622047244094491" footer="0.23622047244094491"/>
  <pageSetup paperSize="9" scale="61" orientation="portrait" r:id="rId1"/>
  <headerFooter alignWithMargins="0">
    <oddHeader>&amp;LQuotations:  
R 1 - R1 000 000&amp;RDepartment of Public Works: KZN
Effective Date: 16 JANUARY 2023
Version:8</oddHeader>
    <oddFooter>Page &amp;P of &amp;N</oddFooter>
  </headerFooter>
  <rowBreaks count="2" manualBreakCount="2">
    <brk id="10" max="5" man="1"/>
    <brk id="17"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862209" r:id="rId4" name="Button 1">
              <controlPr defaultSize="0" print="0" autoFill="0" autoPict="0" macro="[0]!ToMainMenu">
                <anchor>
                  <from>
                    <xdr:col>7</xdr:col>
                    <xdr:colOff>22860</xdr:colOff>
                    <xdr:row>0</xdr:row>
                    <xdr:rowOff>7620</xdr:rowOff>
                  </from>
                  <to>
                    <xdr:col>7</xdr:col>
                    <xdr:colOff>1203960</xdr:colOff>
                    <xdr:row>0</xdr:row>
                    <xdr:rowOff>289560</xdr:rowOff>
                  </to>
                </anchor>
              </controlPr>
            </control>
          </mc:Choice>
        </mc:AlternateContent>
        <mc:AlternateContent xmlns:mc="http://schemas.openxmlformats.org/markup-compatibility/2006">
          <mc:Choice Requires="x14">
            <control shapeId="862210" r:id="rId5" name="Button 2">
              <controlPr defaultSize="0" print="0" autoFill="0" autoPict="0" macro="[0]!PrintSheet">
                <anchor>
                  <from>
                    <xdr:col>7</xdr:col>
                    <xdr:colOff>22860</xdr:colOff>
                    <xdr:row>1</xdr:row>
                    <xdr:rowOff>373380</xdr:rowOff>
                  </from>
                  <to>
                    <xdr:col>7</xdr:col>
                    <xdr:colOff>1203960</xdr:colOff>
                    <xdr:row>2</xdr:row>
                    <xdr:rowOff>22860</xdr:rowOff>
                  </to>
                </anchor>
              </controlPr>
            </control>
          </mc:Choice>
        </mc:AlternateContent>
        <mc:AlternateContent xmlns:mc="http://schemas.openxmlformats.org/markup-compatibility/2006">
          <mc:Choice Requires="x14">
            <control shapeId="862211" r:id="rId6" name="Button 3">
              <controlPr defaultSize="0" print="0" autoFill="0" autoPict="0" macro="[0]!PrintPreview">
                <anchor>
                  <from>
                    <xdr:col>7</xdr:col>
                    <xdr:colOff>22860</xdr:colOff>
                    <xdr:row>0</xdr:row>
                    <xdr:rowOff>312420</xdr:rowOff>
                  </from>
                  <to>
                    <xdr:col>7</xdr:col>
                    <xdr:colOff>1203960</xdr:colOff>
                    <xdr:row>1</xdr:row>
                    <xdr:rowOff>106680</xdr:rowOff>
                  </to>
                </anchor>
              </controlPr>
            </control>
          </mc:Choice>
        </mc:AlternateContent>
        <mc:AlternateContent xmlns:mc="http://schemas.openxmlformats.org/markup-compatibility/2006">
          <mc:Choice Requires="x14">
            <control shapeId="862212" r:id="rId7" name="Button 4">
              <controlPr defaultSize="0" print="0" autoFill="0" autoPict="0" macro="[0]!ToDataEntry">
                <anchor>
                  <from>
                    <xdr:col>7</xdr:col>
                    <xdr:colOff>22860</xdr:colOff>
                    <xdr:row>2</xdr:row>
                    <xdr:rowOff>30480</xdr:rowOff>
                  </from>
                  <to>
                    <xdr:col>7</xdr:col>
                    <xdr:colOff>1203960</xdr:colOff>
                    <xdr:row>3</xdr:row>
                    <xdr:rowOff>144780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indexed="51"/>
  </sheetPr>
  <dimension ref="A1:V148"/>
  <sheetViews>
    <sheetView showGridLines="0" zoomScaleNormal="100" workbookViewId="0">
      <selection activeCell="B97" sqref="B97:G97"/>
    </sheetView>
  </sheetViews>
  <sheetFormatPr defaultColWidth="8.88671875" defaultRowHeight="13.2" outlineLevelRow="1"/>
  <cols>
    <col min="1" max="1" width="8.88671875" style="408"/>
    <col min="2" max="2" width="10.33203125" style="408" customWidth="1"/>
    <col min="3" max="3" width="15.33203125" style="408" customWidth="1"/>
    <col min="4" max="4" width="25.109375" style="408" customWidth="1"/>
    <col min="5" max="5" width="17.6640625" style="408" customWidth="1"/>
    <col min="6" max="6" width="11.44140625" style="408" customWidth="1"/>
    <col min="7" max="7" width="8.6640625" style="408" customWidth="1"/>
    <col min="8" max="8" width="10.33203125" style="408" customWidth="1"/>
    <col min="9" max="9" width="10.6640625" style="408" customWidth="1"/>
    <col min="10" max="10" width="17.5546875" style="408" customWidth="1"/>
    <col min="11" max="11" width="8.6640625" style="408" customWidth="1"/>
    <col min="12" max="16384" width="8.88671875" style="408"/>
  </cols>
  <sheetData>
    <row r="1" spans="1:11" ht="17.399999999999999" customHeight="1">
      <c r="A1" s="2970" t="s">
        <v>4159</v>
      </c>
      <c r="B1" s="2971"/>
      <c r="C1" s="2971"/>
      <c r="D1" s="2971"/>
      <c r="E1" s="2971"/>
      <c r="F1" s="2971"/>
      <c r="G1" s="2971"/>
      <c r="H1" s="2971"/>
      <c r="I1" s="2971"/>
      <c r="J1" s="2971"/>
      <c r="K1" s="2972"/>
    </row>
    <row r="2" spans="1:11">
      <c r="A2" s="2973"/>
      <c r="B2" s="2974"/>
      <c r="C2" s="2974"/>
      <c r="D2" s="2974"/>
      <c r="E2" s="2974"/>
      <c r="F2" s="2974"/>
      <c r="G2" s="2974"/>
      <c r="H2" s="2974"/>
      <c r="I2" s="2974"/>
      <c r="J2" s="2974"/>
      <c r="K2" s="2975"/>
    </row>
    <row r="3" spans="1:11" ht="50.25" customHeight="1">
      <c r="A3" s="2976" t="s">
        <v>395</v>
      </c>
      <c r="B3" s="2977"/>
      <c r="C3" s="2978" t="str">
        <f>+'Master Data'!D18</f>
        <v>INGWAVUMA: JOSINI: REPAIRS AND MAINTENANCE TO TWO CLASSROOMS</v>
      </c>
      <c r="D3" s="2979"/>
      <c r="E3" s="2979"/>
      <c r="F3" s="2979"/>
      <c r="G3" s="2979"/>
      <c r="H3" s="2979"/>
      <c r="I3" s="2979"/>
      <c r="J3" s="2979"/>
      <c r="K3" s="2980"/>
    </row>
    <row r="4" spans="1:11" ht="24.75" customHeight="1" thickBot="1">
      <c r="A4" s="2981" t="s">
        <v>1043</v>
      </c>
      <c r="B4" s="2982"/>
      <c r="C4" s="2983" t="str">
        <f>+'Master Data'!F12</f>
        <v>ZNQ1222 W</v>
      </c>
      <c r="D4" s="2984"/>
      <c r="E4" s="2984"/>
      <c r="F4" s="2984"/>
      <c r="G4" s="2985"/>
      <c r="H4" s="2986" t="s">
        <v>3645</v>
      </c>
      <c r="I4" s="2986"/>
      <c r="J4" s="2987" t="str">
        <f>+'Master Data'!D13</f>
        <v>021077</v>
      </c>
      <c r="K4" s="2988"/>
    </row>
    <row r="5" spans="1:11" ht="36" hidden="1" customHeight="1" outlineLevel="1" thickBot="1">
      <c r="A5" s="2960"/>
      <c r="B5" s="2961"/>
      <c r="C5" s="2961"/>
      <c r="D5" s="2962" t="e">
        <f>+'[13]Master Data'!E25</f>
        <v>#REF!</v>
      </c>
      <c r="E5" s="2963"/>
      <c r="F5" s="2963"/>
      <c r="G5" s="2964"/>
      <c r="H5" s="2965" t="s">
        <v>38</v>
      </c>
      <c r="I5" s="2965"/>
      <c r="J5" s="1550" t="e">
        <f>+'[13]Master Data'!G25</f>
        <v>#REF!</v>
      </c>
      <c r="K5" s="1551" t="s">
        <v>3589</v>
      </c>
    </row>
    <row r="6" spans="1:11" collapsed="1">
      <c r="A6" s="1552"/>
      <c r="B6" s="1552"/>
      <c r="C6" s="1552"/>
      <c r="D6" s="1552"/>
      <c r="E6" s="1552"/>
    </row>
    <row r="7" spans="1:11" ht="33.75" customHeight="1">
      <c r="A7" s="1553" t="s">
        <v>3590</v>
      </c>
      <c r="B7" s="2966" t="s">
        <v>3591</v>
      </c>
      <c r="C7" s="2967"/>
      <c r="D7" s="2967"/>
      <c r="E7" s="2967"/>
      <c r="F7" s="2967"/>
      <c r="G7" s="2967"/>
      <c r="H7" s="2967"/>
      <c r="I7" s="2967"/>
      <c r="J7" s="2967"/>
      <c r="K7" s="2967"/>
    </row>
    <row r="8" spans="1:11" ht="22.5" customHeight="1">
      <c r="B8" s="1109" t="s">
        <v>3592</v>
      </c>
      <c r="C8" s="1109" t="s">
        <v>3593</v>
      </c>
      <c r="D8" s="1554"/>
      <c r="E8" s="1554"/>
      <c r="F8" s="1554"/>
      <c r="G8" s="1554"/>
      <c r="H8" s="1554"/>
      <c r="I8" s="1554"/>
      <c r="J8" s="1554"/>
      <c r="K8" s="1554"/>
    </row>
    <row r="9" spans="1:11" ht="12" customHeight="1" thickBot="1">
      <c r="A9" s="922"/>
      <c r="B9" s="922"/>
      <c r="C9" s="922"/>
      <c r="D9" s="922"/>
      <c r="E9" s="922"/>
      <c r="F9" s="922"/>
      <c r="G9" s="922"/>
      <c r="H9" s="922"/>
      <c r="I9" s="922"/>
      <c r="J9" s="922"/>
      <c r="K9" s="922"/>
    </row>
    <row r="10" spans="1:11" ht="47.25" customHeight="1" thickBot="1">
      <c r="A10" s="2968" t="s">
        <v>3594</v>
      </c>
      <c r="B10" s="2969"/>
      <c r="C10" s="2969"/>
      <c r="D10" s="2969"/>
      <c r="E10" s="2969"/>
      <c r="F10" s="2969" t="s">
        <v>3595</v>
      </c>
      <c r="G10" s="2969"/>
      <c r="H10" s="2969" t="s">
        <v>3596</v>
      </c>
      <c r="I10" s="2969"/>
      <c r="J10" s="2969"/>
      <c r="K10" s="1555" t="s">
        <v>2555</v>
      </c>
    </row>
    <row r="11" spans="1:11" ht="21.75" customHeight="1">
      <c r="A11" s="2958" t="s">
        <v>3597</v>
      </c>
      <c r="B11" s="2959"/>
      <c r="C11" s="2959"/>
      <c r="D11" s="2959"/>
      <c r="E11" s="2959"/>
      <c r="F11" s="2959"/>
      <c r="G11" s="2959" t="s">
        <v>561</v>
      </c>
      <c r="H11" s="2910" t="s">
        <v>561</v>
      </c>
      <c r="I11" s="2910"/>
      <c r="J11" s="2910"/>
      <c r="K11" s="1556" t="s">
        <v>561</v>
      </c>
    </row>
    <row r="12" spans="1:11" ht="21.75" customHeight="1">
      <c r="A12" s="2952" t="s">
        <v>1384</v>
      </c>
      <c r="B12" s="2953"/>
      <c r="C12" s="2953"/>
      <c r="D12" s="2953"/>
      <c r="E12" s="2953"/>
      <c r="F12" s="2953"/>
      <c r="G12" s="2953" t="s">
        <v>561</v>
      </c>
      <c r="H12" s="2903" t="s">
        <v>561</v>
      </c>
      <c r="I12" s="2903"/>
      <c r="J12" s="2903"/>
      <c r="K12" s="1557" t="s">
        <v>561</v>
      </c>
    </row>
    <row r="13" spans="1:11" ht="21.75" customHeight="1">
      <c r="A13" s="2952" t="s">
        <v>3598</v>
      </c>
      <c r="B13" s="2953"/>
      <c r="C13" s="2953"/>
      <c r="D13" s="2953"/>
      <c r="E13" s="2953"/>
      <c r="F13" s="2953"/>
      <c r="G13" s="2953" t="s">
        <v>561</v>
      </c>
      <c r="H13" s="2903" t="s">
        <v>561</v>
      </c>
      <c r="I13" s="2903"/>
      <c r="J13" s="2903"/>
      <c r="K13" s="1557" t="s">
        <v>561</v>
      </c>
    </row>
    <row r="14" spans="1:11" ht="21.75" customHeight="1">
      <c r="A14" s="2952" t="s">
        <v>3599</v>
      </c>
      <c r="B14" s="2953"/>
      <c r="C14" s="2953"/>
      <c r="D14" s="2953"/>
      <c r="E14" s="2953"/>
      <c r="F14" s="2953"/>
      <c r="G14" s="2953" t="s">
        <v>561</v>
      </c>
      <c r="H14" s="2903" t="s">
        <v>561</v>
      </c>
      <c r="I14" s="2903"/>
      <c r="J14" s="2903"/>
      <c r="K14" s="1557" t="s">
        <v>561</v>
      </c>
    </row>
    <row r="15" spans="1:11" ht="21.75" customHeight="1">
      <c r="A15" s="2952" t="s">
        <v>3600</v>
      </c>
      <c r="B15" s="2953"/>
      <c r="C15" s="2953"/>
      <c r="D15" s="2953"/>
      <c r="E15" s="2953"/>
      <c r="F15" s="2953"/>
      <c r="G15" s="2953" t="s">
        <v>561</v>
      </c>
      <c r="H15" s="2954" t="s">
        <v>517</v>
      </c>
      <c r="I15" s="2954"/>
      <c r="J15" s="2954"/>
      <c r="K15" s="1557" t="s">
        <v>561</v>
      </c>
    </row>
    <row r="16" spans="1:11" ht="21.75" customHeight="1">
      <c r="A16" s="2952" t="s">
        <v>3601</v>
      </c>
      <c r="B16" s="2953"/>
      <c r="C16" s="2953"/>
      <c r="D16" s="2953"/>
      <c r="E16" s="2953"/>
      <c r="F16" s="2953"/>
      <c r="G16" s="2953" t="s">
        <v>561</v>
      </c>
      <c r="H16" s="2954" t="s">
        <v>517</v>
      </c>
      <c r="I16" s="2954"/>
      <c r="J16" s="2954"/>
      <c r="K16" s="1557" t="s">
        <v>561</v>
      </c>
    </row>
    <row r="17" spans="1:11" ht="21.75" hidden="1" customHeight="1" outlineLevel="1">
      <c r="A17" s="2952" t="s">
        <v>3602</v>
      </c>
      <c r="B17" s="2953"/>
      <c r="C17" s="2953"/>
      <c r="D17" s="2953"/>
      <c r="E17" s="2953"/>
      <c r="F17" s="2953"/>
      <c r="G17" s="2953"/>
      <c r="H17" s="2954" t="s">
        <v>3603</v>
      </c>
      <c r="I17" s="2954"/>
      <c r="J17" s="2954"/>
      <c r="K17" s="1557"/>
    </row>
    <row r="18" spans="1:11" ht="21.75" hidden="1" customHeight="1" outlineLevel="1">
      <c r="A18" s="2952" t="s">
        <v>3604</v>
      </c>
      <c r="B18" s="2953"/>
      <c r="C18" s="2953"/>
      <c r="D18" s="2953"/>
      <c r="E18" s="2953"/>
      <c r="F18" s="2953"/>
      <c r="G18" s="2953"/>
      <c r="H18" s="2954" t="s">
        <v>3603</v>
      </c>
      <c r="I18" s="2954"/>
      <c r="J18" s="2954"/>
      <c r="K18" s="1557"/>
    </row>
    <row r="19" spans="1:11" ht="21.75" customHeight="1" collapsed="1">
      <c r="A19" s="2952" t="s">
        <v>541</v>
      </c>
      <c r="B19" s="2953"/>
      <c r="C19" s="2953"/>
      <c r="D19" s="2953"/>
      <c r="E19" s="2953"/>
      <c r="F19" s="2953"/>
      <c r="G19" s="2953"/>
      <c r="H19" s="2954" t="s">
        <v>517</v>
      </c>
      <c r="I19" s="2954"/>
      <c r="J19" s="2954"/>
      <c r="K19" s="1557"/>
    </row>
    <row r="20" spans="1:11" ht="21.75" customHeight="1">
      <c r="A20" s="2952"/>
      <c r="B20" s="2953"/>
      <c r="C20" s="2953"/>
      <c r="D20" s="2953"/>
      <c r="E20" s="2953"/>
      <c r="F20" s="2953"/>
      <c r="G20" s="2953"/>
      <c r="H20" s="2954"/>
      <c r="I20" s="2954"/>
      <c r="J20" s="2954"/>
      <c r="K20" s="1557"/>
    </row>
    <row r="21" spans="1:11" ht="21.75" customHeight="1">
      <c r="A21" s="2952"/>
      <c r="B21" s="2953"/>
      <c r="C21" s="2953"/>
      <c r="D21" s="2953"/>
      <c r="E21" s="2953"/>
      <c r="F21" s="2953"/>
      <c r="G21" s="2953"/>
      <c r="H21" s="2954"/>
      <c r="I21" s="2954"/>
      <c r="J21" s="2954"/>
      <c r="K21" s="1557"/>
    </row>
    <row r="22" spans="1:11" ht="21.75" customHeight="1">
      <c r="A22" s="2952"/>
      <c r="B22" s="2953"/>
      <c r="C22" s="2953"/>
      <c r="D22" s="2953"/>
      <c r="E22" s="2953"/>
      <c r="F22" s="2953"/>
      <c r="G22" s="2953"/>
      <c r="H22" s="2954"/>
      <c r="I22" s="2954"/>
      <c r="J22" s="2954"/>
      <c r="K22" s="1557"/>
    </row>
    <row r="23" spans="1:11" ht="21.75" customHeight="1" thickBot="1">
      <c r="A23" s="2955"/>
      <c r="B23" s="2956"/>
      <c r="C23" s="2956"/>
      <c r="D23" s="2956"/>
      <c r="E23" s="2956"/>
      <c r="F23" s="2956"/>
      <c r="G23" s="2956"/>
      <c r="H23" s="2957"/>
      <c r="I23" s="2957"/>
      <c r="J23" s="2957"/>
      <c r="K23" s="1558"/>
    </row>
    <row r="24" spans="1:11" ht="11.25" customHeight="1">
      <c r="A24" s="2943"/>
      <c r="B24" s="2943"/>
      <c r="C24" s="2943"/>
      <c r="D24" s="2943"/>
      <c r="E24" s="2943"/>
      <c r="F24" s="2943"/>
      <c r="G24" s="2943"/>
      <c r="H24" s="2943"/>
      <c r="I24" s="2943"/>
      <c r="J24" s="2943"/>
      <c r="K24" s="2943"/>
    </row>
    <row r="25" spans="1:11" ht="23.25" customHeight="1">
      <c r="B25" s="1109" t="s">
        <v>3605</v>
      </c>
      <c r="C25" s="1109" t="s">
        <v>3606</v>
      </c>
      <c r="D25" s="1554"/>
      <c r="E25" s="1554"/>
      <c r="F25" s="1554"/>
      <c r="G25" s="1554"/>
      <c r="H25" s="1554"/>
      <c r="I25" s="1554"/>
      <c r="J25" s="1554"/>
      <c r="K25" s="1554"/>
    </row>
    <row r="26" spans="1:11" ht="5.25" customHeight="1">
      <c r="A26" s="1559"/>
      <c r="B26" s="1559"/>
      <c r="C26" s="1559"/>
      <c r="D26" s="1559"/>
      <c r="E26" s="1559"/>
      <c r="F26" s="1559"/>
      <c r="G26" s="1559"/>
      <c r="H26" s="1559"/>
      <c r="I26" s="1559"/>
      <c r="J26" s="1559"/>
      <c r="K26" s="1559"/>
    </row>
    <row r="27" spans="1:11" ht="9" customHeight="1" thickBot="1">
      <c r="B27" s="922"/>
      <c r="C27" s="922"/>
      <c r="D27" s="922"/>
      <c r="F27" s="922"/>
      <c r="G27" s="922"/>
      <c r="H27" s="922"/>
      <c r="I27" s="922"/>
      <c r="J27" s="922"/>
      <c r="K27" s="922"/>
    </row>
    <row r="28" spans="1:11" ht="21.75" customHeight="1" thickBot="1">
      <c r="A28" s="2944" t="s">
        <v>3607</v>
      </c>
      <c r="B28" s="2945"/>
      <c r="C28" s="2946"/>
      <c r="D28" s="2944" t="s">
        <v>3608</v>
      </c>
      <c r="E28" s="2946"/>
      <c r="F28" s="2944" t="s">
        <v>3609</v>
      </c>
      <c r="G28" s="2945"/>
      <c r="H28" s="2945"/>
      <c r="I28" s="2946"/>
      <c r="J28" s="2945" t="s">
        <v>3610</v>
      </c>
      <c r="K28" s="2946"/>
    </row>
    <row r="29" spans="1:11" ht="21.75" customHeight="1">
      <c r="A29" s="2947" t="s">
        <v>561</v>
      </c>
      <c r="B29" s="2948"/>
      <c r="C29" s="2949"/>
      <c r="D29" s="2950" t="s">
        <v>561</v>
      </c>
      <c r="E29" s="2951"/>
      <c r="F29" s="2947" t="s">
        <v>561</v>
      </c>
      <c r="G29" s="2948"/>
      <c r="H29" s="2948"/>
      <c r="I29" s="2949"/>
      <c r="J29" s="2950"/>
      <c r="K29" s="2949"/>
    </row>
    <row r="30" spans="1:11" ht="21.75" customHeight="1">
      <c r="A30" s="1560"/>
      <c r="B30" s="1561"/>
      <c r="C30" s="1562"/>
      <c r="D30" s="1561"/>
      <c r="E30" s="1561"/>
      <c r="F30" s="1560"/>
      <c r="G30" s="1561"/>
      <c r="H30" s="1561"/>
      <c r="I30" s="1562"/>
      <c r="J30" s="1561"/>
      <c r="K30" s="1562"/>
    </row>
    <row r="31" spans="1:11" ht="21.75" customHeight="1">
      <c r="A31" s="1560"/>
      <c r="B31" s="1561"/>
      <c r="C31" s="1562"/>
      <c r="D31" s="1561"/>
      <c r="E31" s="1561"/>
      <c r="F31" s="1560"/>
      <c r="G31" s="1561"/>
      <c r="H31" s="1561"/>
      <c r="I31" s="1562"/>
      <c r="J31" s="1561"/>
      <c r="K31" s="1562"/>
    </row>
    <row r="32" spans="1:11" ht="21.75" customHeight="1">
      <c r="A32" s="2940"/>
      <c r="B32" s="2941"/>
      <c r="C32" s="2942"/>
      <c r="D32" s="2940"/>
      <c r="E32" s="2942"/>
      <c r="F32" s="2940"/>
      <c r="G32" s="2941"/>
      <c r="H32" s="2941"/>
      <c r="I32" s="2942"/>
      <c r="J32" s="2940"/>
      <c r="K32" s="2942"/>
    </row>
    <row r="33" spans="1:11" ht="21.75" customHeight="1">
      <c r="A33" s="2940"/>
      <c r="B33" s="2941"/>
      <c r="C33" s="2942"/>
      <c r="D33" s="2940"/>
      <c r="E33" s="2942"/>
      <c r="F33" s="2940"/>
      <c r="G33" s="2941"/>
      <c r="H33" s="2941"/>
      <c r="I33" s="2942"/>
      <c r="J33" s="2940"/>
      <c r="K33" s="2942"/>
    </row>
    <row r="34" spans="1:11" ht="21.75" customHeight="1">
      <c r="A34" s="2936" t="s">
        <v>561</v>
      </c>
      <c r="B34" s="2904"/>
      <c r="C34" s="2937"/>
      <c r="D34" s="2938"/>
      <c r="E34" s="2939" t="s">
        <v>561</v>
      </c>
      <c r="F34" s="2936"/>
      <c r="G34" s="2904"/>
      <c r="H34" s="2904" t="s">
        <v>561</v>
      </c>
      <c r="I34" s="2937"/>
      <c r="J34" s="2938"/>
      <c r="K34" s="2937"/>
    </row>
    <row r="35" spans="1:11" ht="21.75" customHeight="1">
      <c r="A35" s="2936" t="s">
        <v>561</v>
      </c>
      <c r="B35" s="2904"/>
      <c r="C35" s="2937"/>
      <c r="D35" s="2938"/>
      <c r="E35" s="2939" t="s">
        <v>561</v>
      </c>
      <c r="F35" s="2936"/>
      <c r="G35" s="2904"/>
      <c r="H35" s="2904" t="s">
        <v>561</v>
      </c>
      <c r="I35" s="2937"/>
      <c r="J35" s="2938"/>
      <c r="K35" s="2937"/>
    </row>
    <row r="36" spans="1:11" ht="21.75" customHeight="1">
      <c r="A36" s="2936" t="s">
        <v>561</v>
      </c>
      <c r="B36" s="2904"/>
      <c r="C36" s="2937"/>
      <c r="D36" s="2938"/>
      <c r="E36" s="2939" t="s">
        <v>561</v>
      </c>
      <c r="F36" s="2936"/>
      <c r="G36" s="2904"/>
      <c r="H36" s="2904" t="s">
        <v>561</v>
      </c>
      <c r="I36" s="2937"/>
      <c r="J36" s="2938"/>
      <c r="K36" s="2937"/>
    </row>
    <row r="37" spans="1:11" ht="21.75" customHeight="1">
      <c r="A37" s="2936" t="s">
        <v>561</v>
      </c>
      <c r="B37" s="2904"/>
      <c r="C37" s="2937"/>
      <c r="D37" s="2938"/>
      <c r="E37" s="2939" t="s">
        <v>561</v>
      </c>
      <c r="F37" s="2936"/>
      <c r="G37" s="2904"/>
      <c r="H37" s="2904" t="s">
        <v>561</v>
      </c>
      <c r="I37" s="2937"/>
      <c r="J37" s="2938"/>
      <c r="K37" s="2937"/>
    </row>
    <row r="38" spans="1:11" ht="21.75" customHeight="1" thickBot="1">
      <c r="A38" s="2928" t="s">
        <v>561</v>
      </c>
      <c r="B38" s="2907"/>
      <c r="C38" s="2929"/>
      <c r="D38" s="2930"/>
      <c r="E38" s="2931" t="s">
        <v>561</v>
      </c>
      <c r="F38" s="2928"/>
      <c r="G38" s="2907"/>
      <c r="H38" s="2907" t="s">
        <v>561</v>
      </c>
      <c r="I38" s="2929"/>
      <c r="J38" s="2930"/>
      <c r="K38" s="2929"/>
    </row>
    <row r="39" spans="1:11" ht="12" customHeight="1"/>
    <row r="40" spans="1:11" ht="15.75" customHeight="1">
      <c r="B40" s="1109" t="s">
        <v>3611</v>
      </c>
      <c r="C40" s="1109" t="s">
        <v>3612</v>
      </c>
      <c r="D40" s="1554"/>
      <c r="E40" s="1554"/>
      <c r="F40" s="1554"/>
      <c r="G40" s="1554"/>
      <c r="H40" s="1554"/>
      <c r="I40" s="1554"/>
      <c r="J40" s="1554"/>
      <c r="K40" s="1554"/>
    </row>
    <row r="41" spans="1:11" ht="9" customHeight="1" thickBot="1"/>
    <row r="42" spans="1:11" s="1109" customFormat="1" ht="26.25" customHeight="1" thickBot="1">
      <c r="A42" s="2932" t="s">
        <v>3613</v>
      </c>
      <c r="B42" s="2933"/>
      <c r="C42" s="2933"/>
      <c r="D42" s="2933"/>
      <c r="E42" s="2934"/>
      <c r="F42" s="2932" t="s">
        <v>3614</v>
      </c>
      <c r="G42" s="2933"/>
      <c r="H42" s="2933"/>
      <c r="I42" s="2933"/>
      <c r="J42" s="2933"/>
      <c r="K42" s="2935"/>
    </row>
    <row r="43" spans="1:11" ht="26.25" customHeight="1">
      <c r="A43" s="2920"/>
      <c r="B43" s="2921"/>
      <c r="C43" s="2921"/>
      <c r="D43" s="2921"/>
      <c r="E43" s="2922"/>
      <c r="F43" s="2920"/>
      <c r="G43" s="2921"/>
      <c r="H43" s="2921"/>
      <c r="I43" s="2921"/>
      <c r="J43" s="2921"/>
      <c r="K43" s="2923"/>
    </row>
    <row r="44" spans="1:11" ht="26.25" customHeight="1">
      <c r="A44" s="2924"/>
      <c r="B44" s="2925"/>
      <c r="C44" s="2925"/>
      <c r="D44" s="2925"/>
      <c r="E44" s="2926"/>
      <c r="F44" s="2924"/>
      <c r="G44" s="2925"/>
      <c r="H44" s="2925"/>
      <c r="I44" s="2925"/>
      <c r="J44" s="2925"/>
      <c r="K44" s="2927"/>
    </row>
    <row r="45" spans="1:11" ht="26.25" customHeight="1">
      <c r="A45" s="2924"/>
      <c r="B45" s="2925"/>
      <c r="C45" s="2925"/>
      <c r="D45" s="2925"/>
      <c r="E45" s="2926"/>
      <c r="F45" s="2924"/>
      <c r="G45" s="2925"/>
      <c r="H45" s="2925"/>
      <c r="I45" s="2925"/>
      <c r="J45" s="2925"/>
      <c r="K45" s="2927"/>
    </row>
    <row r="46" spans="1:11" ht="26.25" customHeight="1" thickBot="1">
      <c r="A46" s="2912"/>
      <c r="B46" s="2913"/>
      <c r="C46" s="2913"/>
      <c r="D46" s="2913"/>
      <c r="E46" s="2914"/>
      <c r="F46" s="2912"/>
      <c r="G46" s="2913"/>
      <c r="H46" s="2913"/>
      <c r="I46" s="2913"/>
      <c r="J46" s="2913"/>
      <c r="K46" s="2915"/>
    </row>
    <row r="47" spans="1:11" ht="11.25" customHeight="1">
      <c r="A47" s="1563"/>
      <c r="B47" s="1563"/>
      <c r="C47" s="1563"/>
      <c r="D47" s="1563"/>
      <c r="E47" s="1563"/>
      <c r="F47" s="1563"/>
      <c r="G47" s="1563"/>
      <c r="H47" s="1563"/>
      <c r="I47" s="1563"/>
      <c r="J47" s="1563"/>
      <c r="K47" s="1563"/>
    </row>
    <row r="48" spans="1:11" ht="16.5" customHeight="1">
      <c r="B48" s="1109" t="s">
        <v>3615</v>
      </c>
      <c r="C48" s="1109" t="s">
        <v>3616</v>
      </c>
      <c r="D48" s="1554"/>
      <c r="E48" s="1554"/>
      <c r="F48" s="1554"/>
      <c r="G48" s="1554"/>
      <c r="H48" s="1554"/>
      <c r="I48" s="1554"/>
      <c r="J48" s="1554"/>
      <c r="K48" s="1554"/>
    </row>
    <row r="49" spans="1:11" ht="16.2" customHeight="1" thickBot="1">
      <c r="B49" s="922"/>
      <c r="C49" s="2916" t="s">
        <v>3617</v>
      </c>
      <c r="D49" s="2916"/>
      <c r="E49" s="2916"/>
      <c r="F49" s="2916"/>
      <c r="G49" s="2916"/>
      <c r="H49" s="2916"/>
      <c r="I49" s="2916"/>
      <c r="J49" s="2916"/>
      <c r="K49" s="2916"/>
    </row>
    <row r="50" spans="1:11" ht="30" customHeight="1" thickBot="1">
      <c r="A50" s="2917" t="s">
        <v>3618</v>
      </c>
      <c r="B50" s="2918"/>
      <c r="C50" s="2918" t="s">
        <v>2908</v>
      </c>
      <c r="D50" s="2918"/>
      <c r="E50" s="1564" t="s">
        <v>3619</v>
      </c>
      <c r="F50" s="2918" t="s">
        <v>3620</v>
      </c>
      <c r="G50" s="2918"/>
      <c r="H50" s="2918" t="s">
        <v>3621</v>
      </c>
      <c r="I50" s="2918"/>
      <c r="J50" s="2918" t="s">
        <v>3622</v>
      </c>
      <c r="K50" s="2919"/>
    </row>
    <row r="51" spans="1:11" ht="26.25" customHeight="1">
      <c r="A51" s="2909" t="s">
        <v>561</v>
      </c>
      <c r="B51" s="2910"/>
      <c r="C51" s="2910" t="s">
        <v>561</v>
      </c>
      <c r="D51" s="2910"/>
      <c r="E51" s="1565"/>
      <c r="F51" s="2910"/>
      <c r="G51" s="2910"/>
      <c r="H51" s="2910"/>
      <c r="I51" s="2910"/>
      <c r="J51" s="2910"/>
      <c r="K51" s="2911"/>
    </row>
    <row r="52" spans="1:11" ht="26.25" customHeight="1">
      <c r="A52" s="2902"/>
      <c r="B52" s="2903"/>
      <c r="C52" s="2903"/>
      <c r="D52" s="2903"/>
      <c r="E52" s="1566"/>
      <c r="F52" s="2905"/>
      <c r="G52" s="2905"/>
      <c r="H52" s="2903"/>
      <c r="I52" s="2903"/>
      <c r="J52" s="2903"/>
      <c r="K52" s="2906"/>
    </row>
    <row r="53" spans="1:11" ht="26.25" customHeight="1">
      <c r="A53" s="2902"/>
      <c r="B53" s="2903"/>
      <c r="C53" s="2903"/>
      <c r="D53" s="2903"/>
      <c r="E53" s="1566"/>
      <c r="F53" s="2905"/>
      <c r="G53" s="2905"/>
      <c r="H53" s="2903"/>
      <c r="I53" s="2903"/>
      <c r="J53" s="2903"/>
      <c r="K53" s="2906"/>
    </row>
    <row r="54" spans="1:11" ht="26.25" customHeight="1">
      <c r="A54" s="2902"/>
      <c r="B54" s="2903"/>
      <c r="C54" s="2903"/>
      <c r="D54" s="2903"/>
      <c r="E54" s="1566"/>
      <c r="F54" s="2905"/>
      <c r="G54" s="2905"/>
      <c r="H54" s="2903"/>
      <c r="I54" s="2903"/>
      <c r="J54" s="2903"/>
      <c r="K54" s="2906"/>
    </row>
    <row r="55" spans="1:11" ht="26.25" customHeight="1">
      <c r="A55" s="2902"/>
      <c r="B55" s="2903"/>
      <c r="C55" s="2903"/>
      <c r="D55" s="2903"/>
      <c r="E55" s="1566"/>
      <c r="F55" s="2905"/>
      <c r="G55" s="2905"/>
      <c r="H55" s="2903"/>
      <c r="I55" s="2903"/>
      <c r="J55" s="2903"/>
      <c r="K55" s="2906"/>
    </row>
    <row r="56" spans="1:11" ht="26.25" customHeight="1">
      <c r="A56" s="2902"/>
      <c r="B56" s="2903"/>
      <c r="C56" s="2903"/>
      <c r="D56" s="2903"/>
      <c r="E56" s="1566"/>
      <c r="F56" s="2905"/>
      <c r="G56" s="2905"/>
      <c r="H56" s="2903"/>
      <c r="I56" s="2903"/>
      <c r="J56" s="2903"/>
      <c r="K56" s="2906"/>
    </row>
    <row r="57" spans="1:11" ht="26.25" customHeight="1">
      <c r="A57" s="2902"/>
      <c r="B57" s="2903"/>
      <c r="C57" s="2903"/>
      <c r="D57" s="2903"/>
      <c r="E57" s="1566"/>
      <c r="F57" s="2905"/>
      <c r="G57" s="2905"/>
      <c r="H57" s="2903"/>
      <c r="I57" s="2903"/>
      <c r="J57" s="2903"/>
      <c r="K57" s="2906"/>
    </row>
    <row r="58" spans="1:11" ht="26.25" customHeight="1">
      <c r="A58" s="2902"/>
      <c r="B58" s="2903"/>
      <c r="C58" s="2903"/>
      <c r="D58" s="2903"/>
      <c r="E58" s="1566"/>
      <c r="F58" s="2905"/>
      <c r="G58" s="2905"/>
      <c r="H58" s="2903"/>
      <c r="I58" s="2903"/>
      <c r="J58" s="2903"/>
      <c r="K58" s="2906"/>
    </row>
    <row r="59" spans="1:11" ht="26.25" customHeight="1">
      <c r="A59" s="2902"/>
      <c r="B59" s="2903"/>
      <c r="C59" s="2903"/>
      <c r="D59" s="2903"/>
      <c r="E59" s="1566"/>
      <c r="F59" s="2905"/>
      <c r="G59" s="2905"/>
      <c r="H59" s="2903"/>
      <c r="I59" s="2903"/>
      <c r="J59" s="2903"/>
      <c r="K59" s="2906"/>
    </row>
    <row r="60" spans="1:11" ht="26.25" customHeight="1">
      <c r="A60" s="2902"/>
      <c r="B60" s="2903"/>
      <c r="C60" s="2903"/>
      <c r="D60" s="2903"/>
      <c r="E60" s="1566"/>
      <c r="F60" s="2905"/>
      <c r="G60" s="2905"/>
      <c r="H60" s="2903"/>
      <c r="I60" s="2903"/>
      <c r="J60" s="2903"/>
      <c r="K60" s="2906"/>
    </row>
    <row r="61" spans="1:11" ht="26.25" customHeight="1">
      <c r="A61" s="2902"/>
      <c r="B61" s="2903"/>
      <c r="C61" s="2903"/>
      <c r="D61" s="2903"/>
      <c r="E61" s="1566"/>
      <c r="F61" s="2905"/>
      <c r="G61" s="2905"/>
      <c r="H61" s="2903"/>
      <c r="I61" s="2903"/>
      <c r="J61" s="2903"/>
      <c r="K61" s="2906"/>
    </row>
    <row r="62" spans="1:11" ht="26.25" customHeight="1">
      <c r="A62" s="2902"/>
      <c r="B62" s="2903"/>
      <c r="C62" s="2903"/>
      <c r="D62" s="2903"/>
      <c r="E62" s="1566"/>
      <c r="F62" s="2905"/>
      <c r="G62" s="2905"/>
      <c r="H62" s="2903"/>
      <c r="I62" s="2903"/>
      <c r="J62" s="2903"/>
      <c r="K62" s="2906"/>
    </row>
    <row r="63" spans="1:11" ht="26.25" customHeight="1">
      <c r="A63" s="2902"/>
      <c r="B63" s="2903"/>
      <c r="C63" s="2903"/>
      <c r="D63" s="2903"/>
      <c r="E63" s="1566"/>
      <c r="F63" s="2905"/>
      <c r="G63" s="2905"/>
      <c r="H63" s="2903"/>
      <c r="I63" s="2903"/>
      <c r="J63" s="2903"/>
      <c r="K63" s="2906"/>
    </row>
    <row r="64" spans="1:11" ht="26.25" customHeight="1">
      <c r="A64" s="2902" t="s">
        <v>561</v>
      </c>
      <c r="B64" s="2903"/>
      <c r="C64" s="2904" t="s">
        <v>561</v>
      </c>
      <c r="D64" s="2904"/>
      <c r="E64" s="1567"/>
      <c r="F64" s="2905"/>
      <c r="G64" s="2905"/>
      <c r="H64" s="2903"/>
      <c r="I64" s="2903"/>
      <c r="J64" s="2903"/>
      <c r="K64" s="2906"/>
    </row>
    <row r="65" spans="1:22" ht="26.25" customHeight="1">
      <c r="A65" s="2902" t="s">
        <v>561</v>
      </c>
      <c r="B65" s="2903"/>
      <c r="C65" s="2904" t="s">
        <v>561</v>
      </c>
      <c r="D65" s="2904"/>
      <c r="E65" s="1567"/>
      <c r="F65" s="2905"/>
      <c r="G65" s="2905"/>
      <c r="H65" s="2903"/>
      <c r="I65" s="2903"/>
      <c r="J65" s="2903"/>
      <c r="K65" s="2906"/>
    </row>
    <row r="66" spans="1:22" ht="26.25" customHeight="1" thickBot="1">
      <c r="A66" s="2870" t="s">
        <v>561</v>
      </c>
      <c r="B66" s="2871"/>
      <c r="C66" s="2907" t="s">
        <v>561</v>
      </c>
      <c r="D66" s="2907"/>
      <c r="E66" s="1568"/>
      <c r="F66" s="2908"/>
      <c r="G66" s="2908"/>
      <c r="H66" s="2871"/>
      <c r="I66" s="2871"/>
      <c r="J66" s="2871"/>
      <c r="K66" s="2872"/>
    </row>
    <row r="67" spans="1:22" ht="9" customHeight="1"/>
    <row r="68" spans="1:22" ht="19.5" customHeight="1">
      <c r="A68" s="1569" t="s">
        <v>197</v>
      </c>
      <c r="B68" s="2900" t="s">
        <v>3623</v>
      </c>
      <c r="C68" s="2901"/>
      <c r="D68" s="2901"/>
      <c r="E68" s="2901"/>
      <c r="F68" s="2901"/>
      <c r="G68" s="2901"/>
      <c r="H68" s="2901"/>
      <c r="I68" s="2901"/>
      <c r="J68" s="2901"/>
      <c r="K68" s="2901"/>
      <c r="L68" s="1570" t="s">
        <v>517</v>
      </c>
      <c r="M68" s="1570"/>
      <c r="N68" s="1570"/>
      <c r="O68" s="1570"/>
      <c r="P68" s="1570"/>
      <c r="Q68" s="1570"/>
      <c r="R68" s="1570"/>
      <c r="S68" s="1570"/>
      <c r="T68" s="1570"/>
      <c r="U68" s="1570"/>
      <c r="V68" s="1570"/>
    </row>
    <row r="69" spans="1:22" ht="3" customHeight="1">
      <c r="A69" s="1571"/>
    </row>
    <row r="70" spans="1:22" ht="19.2" customHeight="1" thickBot="1">
      <c r="B70" s="1572" t="s">
        <v>3624</v>
      </c>
      <c r="C70" s="1572" t="s">
        <v>3625</v>
      </c>
      <c r="D70" s="1573"/>
      <c r="E70" s="1573"/>
      <c r="F70" s="1573"/>
      <c r="G70" s="1573"/>
      <c r="H70" s="1573"/>
      <c r="I70" s="1573"/>
      <c r="J70" s="1573"/>
      <c r="K70" s="1573"/>
    </row>
    <row r="71" spans="1:22" ht="24.75" customHeight="1">
      <c r="A71" s="2884">
        <v>1</v>
      </c>
      <c r="B71" s="2887" t="s">
        <v>2908</v>
      </c>
      <c r="C71" s="2887"/>
      <c r="D71" s="2887" t="s">
        <v>561</v>
      </c>
      <c r="E71" s="2887"/>
      <c r="F71" s="2887"/>
      <c r="G71" s="2887"/>
      <c r="H71" s="2888" t="s">
        <v>3626</v>
      </c>
      <c r="I71" s="2888"/>
      <c r="J71" s="2889" t="s">
        <v>561</v>
      </c>
      <c r="K71" s="2890"/>
    </row>
    <row r="72" spans="1:22" ht="20.25" customHeight="1">
      <c r="A72" s="2885"/>
      <c r="B72" s="2873" t="s">
        <v>3627</v>
      </c>
      <c r="C72" s="2873"/>
      <c r="D72" s="2873"/>
      <c r="E72" s="2873" t="s">
        <v>561</v>
      </c>
      <c r="F72" s="2873" t="s">
        <v>561</v>
      </c>
      <c r="G72" s="2873" t="s">
        <v>561</v>
      </c>
      <c r="H72" s="2874" t="s">
        <v>3628</v>
      </c>
      <c r="I72" s="2874"/>
      <c r="J72" s="2875" t="s">
        <v>561</v>
      </c>
      <c r="K72" s="2876" t="s">
        <v>561</v>
      </c>
    </row>
    <row r="73" spans="1:22" ht="20.25" customHeight="1">
      <c r="A73" s="2885"/>
      <c r="B73" s="2873" t="s">
        <v>3629</v>
      </c>
      <c r="C73" s="2873"/>
      <c r="D73" s="2895"/>
      <c r="E73" s="2895" t="s">
        <v>561</v>
      </c>
      <c r="F73" s="2895" t="s">
        <v>561</v>
      </c>
      <c r="G73" s="2895" t="s">
        <v>561</v>
      </c>
      <c r="H73" s="2874" t="s">
        <v>3630</v>
      </c>
      <c r="I73" s="2874"/>
      <c r="J73" s="2875" t="s">
        <v>561</v>
      </c>
      <c r="K73" s="2876" t="s">
        <v>561</v>
      </c>
    </row>
    <row r="74" spans="1:22" ht="24" customHeight="1" thickBot="1">
      <c r="A74" s="2886"/>
      <c r="B74" s="2877" t="s">
        <v>3631</v>
      </c>
      <c r="C74" s="2877" t="s">
        <v>561</v>
      </c>
      <c r="D74" s="2878" t="s">
        <v>561</v>
      </c>
      <c r="E74" s="2879"/>
      <c r="F74" s="2879"/>
      <c r="G74" s="1574"/>
      <c r="H74" s="2880" t="s">
        <v>3632</v>
      </c>
      <c r="I74" s="2881"/>
      <c r="J74" s="2882"/>
      <c r="K74" s="2883"/>
    </row>
    <row r="75" spans="1:22" ht="24.75" customHeight="1">
      <c r="A75" s="2885">
        <v>2</v>
      </c>
      <c r="B75" s="2896" t="s">
        <v>2908</v>
      </c>
      <c r="C75" s="2896"/>
      <c r="D75" s="2896" t="s">
        <v>561</v>
      </c>
      <c r="E75" s="2896"/>
      <c r="F75" s="2896"/>
      <c r="G75" s="2896"/>
      <c r="H75" s="2897" t="s">
        <v>3626</v>
      </c>
      <c r="I75" s="2897"/>
      <c r="J75" s="2898" t="s">
        <v>561</v>
      </c>
      <c r="K75" s="2899"/>
    </row>
    <row r="76" spans="1:22" ht="20.25" customHeight="1">
      <c r="A76" s="2885"/>
      <c r="B76" s="2873" t="s">
        <v>3627</v>
      </c>
      <c r="C76" s="2873"/>
      <c r="D76" s="2873"/>
      <c r="E76" s="2873" t="s">
        <v>561</v>
      </c>
      <c r="F76" s="2873" t="s">
        <v>561</v>
      </c>
      <c r="G76" s="2873" t="s">
        <v>561</v>
      </c>
      <c r="H76" s="2874" t="s">
        <v>3628</v>
      </c>
      <c r="I76" s="2874"/>
      <c r="J76" s="2875" t="s">
        <v>561</v>
      </c>
      <c r="K76" s="2876" t="s">
        <v>561</v>
      </c>
    </row>
    <row r="77" spans="1:22" ht="20.25" customHeight="1">
      <c r="A77" s="2885"/>
      <c r="B77" s="2873" t="s">
        <v>3629</v>
      </c>
      <c r="C77" s="2873"/>
      <c r="D77" s="2873"/>
      <c r="E77" s="2873" t="s">
        <v>561</v>
      </c>
      <c r="F77" s="2873" t="s">
        <v>561</v>
      </c>
      <c r="G77" s="2873" t="s">
        <v>561</v>
      </c>
      <c r="H77" s="2874" t="s">
        <v>3630</v>
      </c>
      <c r="I77" s="2874"/>
      <c r="J77" s="2875" t="s">
        <v>561</v>
      </c>
      <c r="K77" s="2876" t="s">
        <v>561</v>
      </c>
    </row>
    <row r="78" spans="1:22" ht="24.75" customHeight="1" thickBot="1">
      <c r="A78" s="2886"/>
      <c r="B78" s="2895" t="s">
        <v>3631</v>
      </c>
      <c r="C78" s="2895" t="s">
        <v>561</v>
      </c>
      <c r="D78" s="2891" t="s">
        <v>561</v>
      </c>
      <c r="E78" s="2892"/>
      <c r="F78" s="2892"/>
      <c r="G78" s="1575"/>
      <c r="H78" s="2880" t="s">
        <v>3632</v>
      </c>
      <c r="I78" s="2881"/>
      <c r="J78" s="2893"/>
      <c r="K78" s="2894"/>
    </row>
    <row r="79" spans="1:22" ht="24.75" customHeight="1">
      <c r="A79" s="2884">
        <v>3</v>
      </c>
      <c r="B79" s="2887" t="s">
        <v>2908</v>
      </c>
      <c r="C79" s="2887"/>
      <c r="D79" s="2887" t="s">
        <v>561</v>
      </c>
      <c r="E79" s="2887"/>
      <c r="F79" s="2887"/>
      <c r="G79" s="2887"/>
      <c r="H79" s="2888" t="s">
        <v>3626</v>
      </c>
      <c r="I79" s="2888"/>
      <c r="J79" s="2889" t="s">
        <v>561</v>
      </c>
      <c r="K79" s="2890"/>
    </row>
    <row r="80" spans="1:22" ht="20.25" customHeight="1">
      <c r="A80" s="2885"/>
      <c r="B80" s="2873" t="s">
        <v>3627</v>
      </c>
      <c r="C80" s="2873"/>
      <c r="D80" s="2873"/>
      <c r="E80" s="2873" t="s">
        <v>561</v>
      </c>
      <c r="F80" s="2873" t="s">
        <v>561</v>
      </c>
      <c r="G80" s="2873" t="s">
        <v>561</v>
      </c>
      <c r="H80" s="2874" t="s">
        <v>3628</v>
      </c>
      <c r="I80" s="2874"/>
      <c r="J80" s="2875" t="s">
        <v>561</v>
      </c>
      <c r="K80" s="2876" t="s">
        <v>561</v>
      </c>
    </row>
    <row r="81" spans="1:11" ht="20.25" customHeight="1">
      <c r="A81" s="2885"/>
      <c r="B81" s="2873" t="s">
        <v>3629</v>
      </c>
      <c r="C81" s="2873"/>
      <c r="D81" s="2873"/>
      <c r="E81" s="2873" t="s">
        <v>561</v>
      </c>
      <c r="F81" s="2873" t="s">
        <v>561</v>
      </c>
      <c r="G81" s="2873" t="s">
        <v>561</v>
      </c>
      <c r="H81" s="2874" t="s">
        <v>3630</v>
      </c>
      <c r="I81" s="2874"/>
      <c r="J81" s="2875" t="s">
        <v>561</v>
      </c>
      <c r="K81" s="2876" t="s">
        <v>561</v>
      </c>
    </row>
    <row r="82" spans="1:11" ht="24.75" customHeight="1" thickBot="1">
      <c r="A82" s="2886"/>
      <c r="B82" s="2895" t="s">
        <v>3631</v>
      </c>
      <c r="C82" s="2895" t="s">
        <v>561</v>
      </c>
      <c r="D82" s="2891" t="s">
        <v>561</v>
      </c>
      <c r="E82" s="2892"/>
      <c r="F82" s="2892"/>
      <c r="G82" s="1575"/>
      <c r="H82" s="2880" t="s">
        <v>3632</v>
      </c>
      <c r="I82" s="2881"/>
      <c r="J82" s="2893"/>
      <c r="K82" s="2894"/>
    </row>
    <row r="83" spans="1:11" ht="24.75" customHeight="1">
      <c r="A83" s="2884">
        <v>4</v>
      </c>
      <c r="B83" s="2887" t="s">
        <v>2908</v>
      </c>
      <c r="C83" s="2887"/>
      <c r="D83" s="2887" t="s">
        <v>561</v>
      </c>
      <c r="E83" s="2887"/>
      <c r="F83" s="2887"/>
      <c r="G83" s="2887"/>
      <c r="H83" s="2888" t="s">
        <v>3626</v>
      </c>
      <c r="I83" s="2888"/>
      <c r="J83" s="2889" t="s">
        <v>561</v>
      </c>
      <c r="K83" s="2890"/>
    </row>
    <row r="84" spans="1:11" ht="20.25" customHeight="1">
      <c r="A84" s="2885"/>
      <c r="B84" s="2873" t="s">
        <v>3627</v>
      </c>
      <c r="C84" s="2873"/>
      <c r="D84" s="2873"/>
      <c r="E84" s="2873" t="s">
        <v>561</v>
      </c>
      <c r="F84" s="2873" t="s">
        <v>561</v>
      </c>
      <c r="G84" s="2873" t="s">
        <v>561</v>
      </c>
      <c r="H84" s="2874" t="s">
        <v>3628</v>
      </c>
      <c r="I84" s="2874"/>
      <c r="J84" s="2875" t="s">
        <v>561</v>
      </c>
      <c r="K84" s="2876" t="s">
        <v>561</v>
      </c>
    </row>
    <row r="85" spans="1:11" ht="20.25" customHeight="1">
      <c r="A85" s="2885"/>
      <c r="B85" s="2873" t="s">
        <v>3629</v>
      </c>
      <c r="C85" s="2873"/>
      <c r="D85" s="2873"/>
      <c r="E85" s="2873" t="s">
        <v>561</v>
      </c>
      <c r="F85" s="2873" t="s">
        <v>561</v>
      </c>
      <c r="G85" s="2873" t="s">
        <v>561</v>
      </c>
      <c r="H85" s="2874" t="s">
        <v>3630</v>
      </c>
      <c r="I85" s="2874"/>
      <c r="J85" s="2875" t="s">
        <v>561</v>
      </c>
      <c r="K85" s="2876" t="s">
        <v>561</v>
      </c>
    </row>
    <row r="86" spans="1:11" ht="24.75" customHeight="1" thickBot="1">
      <c r="A86" s="2886"/>
      <c r="B86" s="2877" t="s">
        <v>3631</v>
      </c>
      <c r="C86" s="2877" t="s">
        <v>561</v>
      </c>
      <c r="D86" s="2891" t="s">
        <v>561</v>
      </c>
      <c r="E86" s="2892"/>
      <c r="F86" s="2892"/>
      <c r="G86" s="1575"/>
      <c r="H86" s="2880" t="s">
        <v>3632</v>
      </c>
      <c r="I86" s="2881"/>
      <c r="J86" s="2893"/>
      <c r="K86" s="2894"/>
    </row>
    <row r="87" spans="1:11" ht="24.75" customHeight="1">
      <c r="A87" s="2884">
        <v>5</v>
      </c>
      <c r="B87" s="2887" t="s">
        <v>2908</v>
      </c>
      <c r="C87" s="2887"/>
      <c r="D87" s="2887" t="s">
        <v>561</v>
      </c>
      <c r="E87" s="2887"/>
      <c r="F87" s="2887"/>
      <c r="G87" s="2887"/>
      <c r="H87" s="2888" t="s">
        <v>3626</v>
      </c>
      <c r="I87" s="2888"/>
      <c r="J87" s="2889" t="s">
        <v>561</v>
      </c>
      <c r="K87" s="2890"/>
    </row>
    <row r="88" spans="1:11" ht="20.25" customHeight="1">
      <c r="A88" s="2885"/>
      <c r="B88" s="2873" t="s">
        <v>3627</v>
      </c>
      <c r="C88" s="2873"/>
      <c r="D88" s="2873"/>
      <c r="E88" s="2873" t="s">
        <v>561</v>
      </c>
      <c r="F88" s="2873" t="s">
        <v>561</v>
      </c>
      <c r="G88" s="2873" t="s">
        <v>561</v>
      </c>
      <c r="H88" s="2874" t="s">
        <v>3628</v>
      </c>
      <c r="I88" s="2874"/>
      <c r="J88" s="2875" t="s">
        <v>561</v>
      </c>
      <c r="K88" s="2876" t="s">
        <v>561</v>
      </c>
    </row>
    <row r="89" spans="1:11" ht="20.25" customHeight="1">
      <c r="A89" s="2885"/>
      <c r="B89" s="2873" t="s">
        <v>3629</v>
      </c>
      <c r="C89" s="2873"/>
      <c r="D89" s="2873"/>
      <c r="E89" s="2873" t="s">
        <v>561</v>
      </c>
      <c r="F89" s="2873" t="s">
        <v>561</v>
      </c>
      <c r="G89" s="2873" t="s">
        <v>561</v>
      </c>
      <c r="H89" s="2874" t="s">
        <v>3630</v>
      </c>
      <c r="I89" s="2874"/>
      <c r="J89" s="2875" t="s">
        <v>561</v>
      </c>
      <c r="K89" s="2876" t="s">
        <v>561</v>
      </c>
    </row>
    <row r="90" spans="1:11" ht="24.75" customHeight="1" thickBot="1">
      <c r="A90" s="2886"/>
      <c r="B90" s="2877" t="s">
        <v>3631</v>
      </c>
      <c r="C90" s="2877" t="s">
        <v>561</v>
      </c>
      <c r="D90" s="2878" t="s">
        <v>561</v>
      </c>
      <c r="E90" s="2879"/>
      <c r="F90" s="2879"/>
      <c r="G90" s="1574"/>
      <c r="H90" s="2880" t="s">
        <v>3632</v>
      </c>
      <c r="I90" s="2881"/>
      <c r="J90" s="2882"/>
      <c r="K90" s="2883"/>
    </row>
    <row r="91" spans="1:11" ht="9" customHeight="1">
      <c r="A91" s="1576"/>
      <c r="B91" s="1577"/>
      <c r="C91" s="1577"/>
      <c r="D91" s="1578"/>
      <c r="E91" s="1578"/>
      <c r="F91" s="1578"/>
      <c r="G91" s="1579"/>
      <c r="H91" s="1580"/>
      <c r="I91" s="1580"/>
      <c r="J91" s="1581"/>
      <c r="K91" s="1581"/>
    </row>
    <row r="92" spans="1:11" ht="24.75" customHeight="1" thickBot="1">
      <c r="B92" s="1582" t="s">
        <v>3633</v>
      </c>
      <c r="C92" s="1582" t="s">
        <v>3634</v>
      </c>
      <c r="D92" s="1573"/>
      <c r="E92" s="1573"/>
      <c r="F92" s="1573"/>
      <c r="G92" s="1573"/>
      <c r="H92" s="1573"/>
      <c r="I92" s="1573"/>
      <c r="J92" s="1573"/>
      <c r="K92" s="1573"/>
    </row>
    <row r="93" spans="1:11" ht="24.75" customHeight="1">
      <c r="A93" s="2884">
        <v>1</v>
      </c>
      <c r="B93" s="2887" t="s">
        <v>2908</v>
      </c>
      <c r="C93" s="2887"/>
      <c r="D93" s="2887" t="s">
        <v>561</v>
      </c>
      <c r="E93" s="2887"/>
      <c r="F93" s="2887"/>
      <c r="G93" s="2887"/>
      <c r="H93" s="2888" t="s">
        <v>3626</v>
      </c>
      <c r="I93" s="2888"/>
      <c r="J93" s="2889" t="s">
        <v>561</v>
      </c>
      <c r="K93" s="2890"/>
    </row>
    <row r="94" spans="1:11" ht="20.25" customHeight="1">
      <c r="A94" s="2885"/>
      <c r="B94" s="2873" t="s">
        <v>3627</v>
      </c>
      <c r="C94" s="2873"/>
      <c r="D94" s="2873"/>
      <c r="E94" s="2873" t="s">
        <v>561</v>
      </c>
      <c r="F94" s="2873" t="s">
        <v>561</v>
      </c>
      <c r="G94" s="2873" t="s">
        <v>561</v>
      </c>
      <c r="H94" s="2874" t="s">
        <v>3628</v>
      </c>
      <c r="I94" s="2874"/>
      <c r="J94" s="2875" t="s">
        <v>561</v>
      </c>
      <c r="K94" s="2876" t="s">
        <v>561</v>
      </c>
    </row>
    <row r="95" spans="1:11" ht="20.25" customHeight="1">
      <c r="A95" s="2885"/>
      <c r="B95" s="2873" t="s">
        <v>3629</v>
      </c>
      <c r="C95" s="2873"/>
      <c r="D95" s="2895"/>
      <c r="E95" s="2895" t="s">
        <v>561</v>
      </c>
      <c r="F95" s="2895" t="s">
        <v>561</v>
      </c>
      <c r="G95" s="2895" t="s">
        <v>561</v>
      </c>
      <c r="H95" s="2874" t="s">
        <v>3630</v>
      </c>
      <c r="I95" s="2874"/>
      <c r="J95" s="2875" t="s">
        <v>561</v>
      </c>
      <c r="K95" s="2876" t="s">
        <v>561</v>
      </c>
    </row>
    <row r="96" spans="1:11" ht="24.75" customHeight="1" thickBot="1">
      <c r="A96" s="2886"/>
      <c r="B96" s="2877" t="s">
        <v>3631</v>
      </c>
      <c r="C96" s="2877" t="s">
        <v>561</v>
      </c>
      <c r="D96" s="2878" t="s">
        <v>561</v>
      </c>
      <c r="E96" s="2879"/>
      <c r="F96" s="2879"/>
      <c r="G96" s="1574"/>
      <c r="H96" s="2880" t="s">
        <v>3632</v>
      </c>
      <c r="I96" s="2881"/>
      <c r="J96" s="2882"/>
      <c r="K96" s="2883"/>
    </row>
    <row r="97" spans="1:11" ht="24.75" customHeight="1">
      <c r="A97" s="2885">
        <v>2</v>
      </c>
      <c r="B97" s="2896" t="s">
        <v>2908</v>
      </c>
      <c r="C97" s="2896"/>
      <c r="D97" s="2896" t="s">
        <v>561</v>
      </c>
      <c r="E97" s="2896"/>
      <c r="F97" s="2896"/>
      <c r="G97" s="2896"/>
      <c r="H97" s="2897" t="s">
        <v>3626</v>
      </c>
      <c r="I97" s="2897"/>
      <c r="J97" s="2898" t="s">
        <v>561</v>
      </c>
      <c r="K97" s="2899"/>
    </row>
    <row r="98" spans="1:11" ht="20.25" customHeight="1">
      <c r="A98" s="2885"/>
      <c r="B98" s="2873" t="s">
        <v>3627</v>
      </c>
      <c r="C98" s="2873"/>
      <c r="D98" s="2873"/>
      <c r="E98" s="2873" t="s">
        <v>561</v>
      </c>
      <c r="F98" s="2873" t="s">
        <v>561</v>
      </c>
      <c r="G98" s="2873" t="s">
        <v>561</v>
      </c>
      <c r="H98" s="2874" t="s">
        <v>3628</v>
      </c>
      <c r="I98" s="2874"/>
      <c r="J98" s="2875" t="s">
        <v>561</v>
      </c>
      <c r="K98" s="2876" t="s">
        <v>561</v>
      </c>
    </row>
    <row r="99" spans="1:11" ht="20.25" customHeight="1">
      <c r="A99" s="2885"/>
      <c r="B99" s="2873" t="s">
        <v>3629</v>
      </c>
      <c r="C99" s="2873"/>
      <c r="D99" s="2873"/>
      <c r="E99" s="2873" t="s">
        <v>561</v>
      </c>
      <c r="F99" s="2873" t="s">
        <v>561</v>
      </c>
      <c r="G99" s="2873" t="s">
        <v>561</v>
      </c>
      <c r="H99" s="2874" t="s">
        <v>3630</v>
      </c>
      <c r="I99" s="2874"/>
      <c r="J99" s="2875" t="s">
        <v>561</v>
      </c>
      <c r="K99" s="2876" t="s">
        <v>561</v>
      </c>
    </row>
    <row r="100" spans="1:11" ht="24.75" customHeight="1" thickBot="1">
      <c r="A100" s="2886"/>
      <c r="B100" s="2895" t="s">
        <v>3631</v>
      </c>
      <c r="C100" s="2895" t="s">
        <v>561</v>
      </c>
      <c r="D100" s="2891" t="s">
        <v>561</v>
      </c>
      <c r="E100" s="2892"/>
      <c r="F100" s="2892"/>
      <c r="G100" s="1575"/>
      <c r="H100" s="2880" t="s">
        <v>3632</v>
      </c>
      <c r="I100" s="2881"/>
      <c r="J100" s="2893"/>
      <c r="K100" s="2894"/>
    </row>
    <row r="101" spans="1:11" ht="24.75" customHeight="1">
      <c r="A101" s="2884">
        <v>3</v>
      </c>
      <c r="B101" s="2887" t="s">
        <v>2908</v>
      </c>
      <c r="C101" s="2887"/>
      <c r="D101" s="2887" t="s">
        <v>561</v>
      </c>
      <c r="E101" s="2887"/>
      <c r="F101" s="2887"/>
      <c r="G101" s="2887"/>
      <c r="H101" s="2888" t="s">
        <v>3626</v>
      </c>
      <c r="I101" s="2888"/>
      <c r="J101" s="2889" t="s">
        <v>561</v>
      </c>
      <c r="K101" s="2890"/>
    </row>
    <row r="102" spans="1:11" ht="20.25" customHeight="1">
      <c r="A102" s="2885"/>
      <c r="B102" s="2873" t="s">
        <v>3627</v>
      </c>
      <c r="C102" s="2873"/>
      <c r="D102" s="2873"/>
      <c r="E102" s="2873" t="s">
        <v>561</v>
      </c>
      <c r="F102" s="2873" t="s">
        <v>561</v>
      </c>
      <c r="G102" s="2873" t="s">
        <v>561</v>
      </c>
      <c r="H102" s="2874" t="s">
        <v>3628</v>
      </c>
      <c r="I102" s="2874"/>
      <c r="J102" s="2875" t="s">
        <v>561</v>
      </c>
      <c r="K102" s="2876" t="s">
        <v>561</v>
      </c>
    </row>
    <row r="103" spans="1:11" ht="20.25" customHeight="1">
      <c r="A103" s="2885"/>
      <c r="B103" s="2873" t="s">
        <v>3629</v>
      </c>
      <c r="C103" s="2873"/>
      <c r="D103" s="2873"/>
      <c r="E103" s="2873" t="s">
        <v>561</v>
      </c>
      <c r="F103" s="2873" t="s">
        <v>561</v>
      </c>
      <c r="G103" s="2873" t="s">
        <v>561</v>
      </c>
      <c r="H103" s="2874" t="s">
        <v>3630</v>
      </c>
      <c r="I103" s="2874"/>
      <c r="J103" s="2875" t="s">
        <v>561</v>
      </c>
      <c r="K103" s="2876" t="s">
        <v>561</v>
      </c>
    </row>
    <row r="104" spans="1:11" ht="24.75" customHeight="1" thickBot="1">
      <c r="A104" s="2886"/>
      <c r="B104" s="2895" t="s">
        <v>3631</v>
      </c>
      <c r="C104" s="2895" t="s">
        <v>561</v>
      </c>
      <c r="D104" s="2891" t="s">
        <v>561</v>
      </c>
      <c r="E104" s="2892"/>
      <c r="F104" s="2892"/>
      <c r="G104" s="1575"/>
      <c r="H104" s="2880" t="s">
        <v>3632</v>
      </c>
      <c r="I104" s="2881"/>
      <c r="J104" s="2893"/>
      <c r="K104" s="2894"/>
    </row>
    <row r="105" spans="1:11" ht="24.75" customHeight="1">
      <c r="A105" s="2884">
        <v>4</v>
      </c>
      <c r="B105" s="2887" t="s">
        <v>2908</v>
      </c>
      <c r="C105" s="2887"/>
      <c r="D105" s="2887" t="s">
        <v>561</v>
      </c>
      <c r="E105" s="2887"/>
      <c r="F105" s="2887"/>
      <c r="G105" s="2887"/>
      <c r="H105" s="2888" t="s">
        <v>3626</v>
      </c>
      <c r="I105" s="2888"/>
      <c r="J105" s="2889" t="s">
        <v>561</v>
      </c>
      <c r="K105" s="2890"/>
    </row>
    <row r="106" spans="1:11" ht="20.25" customHeight="1">
      <c r="A106" s="2885"/>
      <c r="B106" s="2873" t="s">
        <v>3627</v>
      </c>
      <c r="C106" s="2873"/>
      <c r="D106" s="2873"/>
      <c r="E106" s="2873" t="s">
        <v>561</v>
      </c>
      <c r="F106" s="2873" t="s">
        <v>561</v>
      </c>
      <c r="G106" s="2873" t="s">
        <v>561</v>
      </c>
      <c r="H106" s="2874" t="s">
        <v>3628</v>
      </c>
      <c r="I106" s="2874"/>
      <c r="J106" s="2875" t="s">
        <v>561</v>
      </c>
      <c r="K106" s="2876" t="s">
        <v>561</v>
      </c>
    </row>
    <row r="107" spans="1:11" ht="20.25" customHeight="1">
      <c r="A107" s="2885"/>
      <c r="B107" s="2873" t="s">
        <v>3629</v>
      </c>
      <c r="C107" s="2873"/>
      <c r="D107" s="2873"/>
      <c r="E107" s="2873" t="s">
        <v>561</v>
      </c>
      <c r="F107" s="2873" t="s">
        <v>561</v>
      </c>
      <c r="G107" s="2873" t="s">
        <v>561</v>
      </c>
      <c r="H107" s="2874" t="s">
        <v>3630</v>
      </c>
      <c r="I107" s="2874"/>
      <c r="J107" s="2875" t="s">
        <v>561</v>
      </c>
      <c r="K107" s="2876" t="s">
        <v>561</v>
      </c>
    </row>
    <row r="108" spans="1:11" ht="24.75" customHeight="1" thickBot="1">
      <c r="A108" s="2886"/>
      <c r="B108" s="2877" t="s">
        <v>3631</v>
      </c>
      <c r="C108" s="2877" t="s">
        <v>561</v>
      </c>
      <c r="D108" s="2891" t="s">
        <v>561</v>
      </c>
      <c r="E108" s="2892"/>
      <c r="F108" s="2892"/>
      <c r="G108" s="1575"/>
      <c r="H108" s="2880" t="s">
        <v>3632</v>
      </c>
      <c r="I108" s="2881"/>
      <c r="J108" s="2893"/>
      <c r="K108" s="2894"/>
    </row>
    <row r="109" spans="1:11" ht="24.75" customHeight="1">
      <c r="A109" s="2884">
        <v>5</v>
      </c>
      <c r="B109" s="2887" t="s">
        <v>2908</v>
      </c>
      <c r="C109" s="2887"/>
      <c r="D109" s="2887" t="s">
        <v>561</v>
      </c>
      <c r="E109" s="2887"/>
      <c r="F109" s="2887"/>
      <c r="G109" s="2887"/>
      <c r="H109" s="2888" t="s">
        <v>3626</v>
      </c>
      <c r="I109" s="2888"/>
      <c r="J109" s="2889" t="s">
        <v>561</v>
      </c>
      <c r="K109" s="2890"/>
    </row>
    <row r="110" spans="1:11" ht="24.75" customHeight="1">
      <c r="A110" s="2885"/>
      <c r="B110" s="2873" t="s">
        <v>3627</v>
      </c>
      <c r="C110" s="2873"/>
      <c r="D110" s="2873"/>
      <c r="E110" s="2873" t="s">
        <v>561</v>
      </c>
      <c r="F110" s="2873" t="s">
        <v>561</v>
      </c>
      <c r="G110" s="2873" t="s">
        <v>561</v>
      </c>
      <c r="H110" s="2874" t="s">
        <v>3628</v>
      </c>
      <c r="I110" s="2874"/>
      <c r="J110" s="2875" t="s">
        <v>561</v>
      </c>
      <c r="K110" s="2876" t="s">
        <v>561</v>
      </c>
    </row>
    <row r="111" spans="1:11" ht="24.75" customHeight="1">
      <c r="A111" s="2885"/>
      <c r="B111" s="2873" t="s">
        <v>3629</v>
      </c>
      <c r="C111" s="2873"/>
      <c r="D111" s="2873"/>
      <c r="E111" s="2873" t="s">
        <v>561</v>
      </c>
      <c r="F111" s="2873" t="s">
        <v>561</v>
      </c>
      <c r="G111" s="2873" t="s">
        <v>561</v>
      </c>
      <c r="H111" s="2874" t="s">
        <v>3630</v>
      </c>
      <c r="I111" s="2874"/>
      <c r="J111" s="2875" t="s">
        <v>561</v>
      </c>
      <c r="K111" s="2876" t="s">
        <v>561</v>
      </c>
    </row>
    <row r="112" spans="1:11" ht="24.75" customHeight="1" thickBot="1">
      <c r="A112" s="2886"/>
      <c r="B112" s="2877" t="s">
        <v>3631</v>
      </c>
      <c r="C112" s="2877" t="s">
        <v>561</v>
      </c>
      <c r="D112" s="2878" t="s">
        <v>561</v>
      </c>
      <c r="E112" s="2879"/>
      <c r="F112" s="2879"/>
      <c r="G112" s="1574"/>
      <c r="H112" s="2880" t="s">
        <v>3632</v>
      </c>
      <c r="I112" s="2881"/>
      <c r="J112" s="2882"/>
      <c r="K112" s="2883"/>
    </row>
    <row r="113" spans="1:11" ht="9" customHeight="1">
      <c r="A113" s="963"/>
    </row>
    <row r="114" spans="1:11" ht="14.4">
      <c r="B114" s="1109" t="s">
        <v>3635</v>
      </c>
      <c r="C114" s="1109" t="s">
        <v>3636</v>
      </c>
      <c r="D114" s="1554"/>
      <c r="E114" s="1554"/>
      <c r="F114" s="1554"/>
      <c r="G114" s="1554"/>
      <c r="H114" s="1554"/>
      <c r="I114" s="1554"/>
      <c r="J114" s="1554"/>
      <c r="K114" s="1554"/>
    </row>
    <row r="115" spans="1:11" ht="9" customHeight="1" thickBot="1">
      <c r="A115" s="963"/>
    </row>
    <row r="116" spans="1:11" ht="24" customHeight="1">
      <c r="A116" s="2884">
        <v>1</v>
      </c>
      <c r="B116" s="2887" t="s">
        <v>2908</v>
      </c>
      <c r="C116" s="2887"/>
      <c r="D116" s="2887" t="s">
        <v>561</v>
      </c>
      <c r="E116" s="2887"/>
      <c r="F116" s="2887"/>
      <c r="G116" s="2887"/>
      <c r="H116" s="2888" t="s">
        <v>3626</v>
      </c>
      <c r="I116" s="2888"/>
      <c r="J116" s="2889" t="s">
        <v>561</v>
      </c>
      <c r="K116" s="2890"/>
    </row>
    <row r="117" spans="1:11" ht="19.95" customHeight="1">
      <c r="A117" s="2885"/>
      <c r="B117" s="2873" t="s">
        <v>3627</v>
      </c>
      <c r="C117" s="2873"/>
      <c r="D117" s="2873"/>
      <c r="E117" s="2873" t="s">
        <v>561</v>
      </c>
      <c r="F117" s="2873" t="s">
        <v>561</v>
      </c>
      <c r="G117" s="2873" t="s">
        <v>561</v>
      </c>
      <c r="H117" s="2874" t="s">
        <v>3628</v>
      </c>
      <c r="I117" s="2874"/>
      <c r="J117" s="2875" t="s">
        <v>561</v>
      </c>
      <c r="K117" s="2876" t="s">
        <v>561</v>
      </c>
    </row>
    <row r="118" spans="1:11" ht="19.95" customHeight="1">
      <c r="A118" s="2885"/>
      <c r="B118" s="2873" t="s">
        <v>3629</v>
      </c>
      <c r="C118" s="2873"/>
      <c r="D118" s="2873"/>
      <c r="E118" s="2873" t="s">
        <v>561</v>
      </c>
      <c r="F118" s="2873" t="s">
        <v>561</v>
      </c>
      <c r="G118" s="2873" t="s">
        <v>561</v>
      </c>
      <c r="H118" s="2874" t="s">
        <v>3630</v>
      </c>
      <c r="I118" s="2874"/>
      <c r="J118" s="2875" t="s">
        <v>561</v>
      </c>
      <c r="K118" s="2876" t="s">
        <v>561</v>
      </c>
    </row>
    <row r="119" spans="1:11" ht="19.95" customHeight="1" thickBot="1">
      <c r="A119" s="2886"/>
      <c r="B119" s="2877" t="s">
        <v>3631</v>
      </c>
      <c r="C119" s="2877" t="s">
        <v>561</v>
      </c>
      <c r="D119" s="2891" t="s">
        <v>561</v>
      </c>
      <c r="E119" s="2892"/>
      <c r="F119" s="2892"/>
      <c r="G119" s="1575"/>
      <c r="H119" s="2880" t="s">
        <v>3637</v>
      </c>
      <c r="I119" s="2881"/>
      <c r="J119" s="2893"/>
      <c r="K119" s="2894"/>
    </row>
    <row r="120" spans="1:11" ht="24" customHeight="1">
      <c r="A120" s="2884">
        <v>2</v>
      </c>
      <c r="B120" s="2887" t="s">
        <v>2908</v>
      </c>
      <c r="C120" s="2887"/>
      <c r="D120" s="2887" t="s">
        <v>561</v>
      </c>
      <c r="E120" s="2887"/>
      <c r="F120" s="2887"/>
      <c r="G120" s="2887"/>
      <c r="H120" s="2888" t="s">
        <v>3626</v>
      </c>
      <c r="I120" s="2888"/>
      <c r="J120" s="2889" t="s">
        <v>561</v>
      </c>
      <c r="K120" s="2890"/>
    </row>
    <row r="121" spans="1:11" ht="19.95" customHeight="1">
      <c r="A121" s="2885"/>
      <c r="B121" s="2873" t="s">
        <v>3627</v>
      </c>
      <c r="C121" s="2873"/>
      <c r="D121" s="2873"/>
      <c r="E121" s="2873" t="s">
        <v>561</v>
      </c>
      <c r="F121" s="2873" t="s">
        <v>561</v>
      </c>
      <c r="G121" s="2873" t="s">
        <v>561</v>
      </c>
      <c r="H121" s="2874" t="s">
        <v>3628</v>
      </c>
      <c r="I121" s="2874"/>
      <c r="J121" s="2875" t="s">
        <v>561</v>
      </c>
      <c r="K121" s="2876" t="s">
        <v>561</v>
      </c>
    </row>
    <row r="122" spans="1:11" ht="19.95" customHeight="1">
      <c r="A122" s="2885"/>
      <c r="B122" s="2873" t="s">
        <v>3629</v>
      </c>
      <c r="C122" s="2873"/>
      <c r="D122" s="2873"/>
      <c r="E122" s="2873" t="s">
        <v>561</v>
      </c>
      <c r="F122" s="2873" t="s">
        <v>561</v>
      </c>
      <c r="G122" s="2873" t="s">
        <v>561</v>
      </c>
      <c r="H122" s="2874" t="s">
        <v>3630</v>
      </c>
      <c r="I122" s="2874"/>
      <c r="J122" s="2875" t="s">
        <v>561</v>
      </c>
      <c r="K122" s="2876" t="s">
        <v>561</v>
      </c>
    </row>
    <row r="123" spans="1:11" ht="19.95" customHeight="1" thickBot="1">
      <c r="A123" s="2886"/>
      <c r="B123" s="2877" t="s">
        <v>3631</v>
      </c>
      <c r="C123" s="2877" t="s">
        <v>561</v>
      </c>
      <c r="D123" s="2891" t="s">
        <v>561</v>
      </c>
      <c r="E123" s="2892"/>
      <c r="F123" s="2892"/>
      <c r="G123" s="1575"/>
      <c r="H123" s="2880" t="s">
        <v>3637</v>
      </c>
      <c r="I123" s="2881"/>
      <c r="J123" s="2893"/>
      <c r="K123" s="2894"/>
    </row>
    <row r="124" spans="1:11" ht="24" customHeight="1">
      <c r="A124" s="2884">
        <v>3</v>
      </c>
      <c r="B124" s="2887" t="s">
        <v>2908</v>
      </c>
      <c r="C124" s="2887"/>
      <c r="D124" s="2887" t="s">
        <v>561</v>
      </c>
      <c r="E124" s="2887"/>
      <c r="F124" s="2887"/>
      <c r="G124" s="2887"/>
      <c r="H124" s="2888" t="s">
        <v>3626</v>
      </c>
      <c r="I124" s="2888"/>
      <c r="J124" s="2889" t="s">
        <v>561</v>
      </c>
      <c r="K124" s="2890"/>
    </row>
    <row r="125" spans="1:11" ht="19.95" customHeight="1">
      <c r="A125" s="2885"/>
      <c r="B125" s="2873" t="s">
        <v>3627</v>
      </c>
      <c r="C125" s="2873"/>
      <c r="D125" s="2873"/>
      <c r="E125" s="2873" t="s">
        <v>561</v>
      </c>
      <c r="F125" s="2873" t="s">
        <v>561</v>
      </c>
      <c r="G125" s="2873" t="s">
        <v>561</v>
      </c>
      <c r="H125" s="2874" t="s">
        <v>3628</v>
      </c>
      <c r="I125" s="2874"/>
      <c r="J125" s="2875" t="s">
        <v>561</v>
      </c>
      <c r="K125" s="2876" t="s">
        <v>561</v>
      </c>
    </row>
    <row r="126" spans="1:11" ht="19.95" customHeight="1">
      <c r="A126" s="2885"/>
      <c r="B126" s="2873" t="s">
        <v>3629</v>
      </c>
      <c r="C126" s="2873"/>
      <c r="D126" s="2873"/>
      <c r="E126" s="2873" t="s">
        <v>561</v>
      </c>
      <c r="F126" s="2873" t="s">
        <v>561</v>
      </c>
      <c r="G126" s="2873" t="s">
        <v>561</v>
      </c>
      <c r="H126" s="2874" t="s">
        <v>3630</v>
      </c>
      <c r="I126" s="2874"/>
      <c r="J126" s="2875" t="s">
        <v>561</v>
      </c>
      <c r="K126" s="2876" t="s">
        <v>561</v>
      </c>
    </row>
    <row r="127" spans="1:11" ht="19.95" customHeight="1" thickBot="1">
      <c r="A127" s="2886"/>
      <c r="B127" s="2877" t="s">
        <v>3631</v>
      </c>
      <c r="C127" s="2877" t="s">
        <v>561</v>
      </c>
      <c r="D127" s="2891" t="s">
        <v>561</v>
      </c>
      <c r="E127" s="2892"/>
      <c r="F127" s="2892"/>
      <c r="G127" s="1575"/>
      <c r="H127" s="2880" t="s">
        <v>3637</v>
      </c>
      <c r="I127" s="2881"/>
      <c r="J127" s="2893"/>
      <c r="K127" s="2894"/>
    </row>
    <row r="128" spans="1:11" ht="24" customHeight="1">
      <c r="A128" s="2884">
        <v>4</v>
      </c>
      <c r="B128" s="2887" t="s">
        <v>2908</v>
      </c>
      <c r="C128" s="2887"/>
      <c r="D128" s="2887" t="s">
        <v>561</v>
      </c>
      <c r="E128" s="2887"/>
      <c r="F128" s="2887"/>
      <c r="G128" s="2887"/>
      <c r="H128" s="2888" t="s">
        <v>3626</v>
      </c>
      <c r="I128" s="2888"/>
      <c r="J128" s="2889" t="s">
        <v>561</v>
      </c>
      <c r="K128" s="2890"/>
    </row>
    <row r="129" spans="1:11" ht="19.95" customHeight="1">
      <c r="A129" s="2885"/>
      <c r="B129" s="2873" t="s">
        <v>3627</v>
      </c>
      <c r="C129" s="2873"/>
      <c r="D129" s="2873"/>
      <c r="E129" s="2873" t="s">
        <v>561</v>
      </c>
      <c r="F129" s="2873" t="s">
        <v>561</v>
      </c>
      <c r="G129" s="2873" t="s">
        <v>561</v>
      </c>
      <c r="H129" s="2874" t="s">
        <v>3628</v>
      </c>
      <c r="I129" s="2874"/>
      <c r="J129" s="2875" t="s">
        <v>561</v>
      </c>
      <c r="K129" s="2876" t="s">
        <v>561</v>
      </c>
    </row>
    <row r="130" spans="1:11" ht="19.95" customHeight="1">
      <c r="A130" s="2885"/>
      <c r="B130" s="2873" t="s">
        <v>3629</v>
      </c>
      <c r="C130" s="2873"/>
      <c r="D130" s="2873"/>
      <c r="E130" s="2873" t="s">
        <v>561</v>
      </c>
      <c r="F130" s="2873" t="s">
        <v>561</v>
      </c>
      <c r="G130" s="2873" t="s">
        <v>561</v>
      </c>
      <c r="H130" s="2874" t="s">
        <v>3630</v>
      </c>
      <c r="I130" s="2874"/>
      <c r="J130" s="2875" t="s">
        <v>561</v>
      </c>
      <c r="K130" s="2876" t="s">
        <v>561</v>
      </c>
    </row>
    <row r="131" spans="1:11" ht="19.95" customHeight="1" thickBot="1">
      <c r="A131" s="2886"/>
      <c r="B131" s="2877" t="s">
        <v>3631</v>
      </c>
      <c r="C131" s="2877" t="s">
        <v>561</v>
      </c>
      <c r="D131" s="2891" t="s">
        <v>561</v>
      </c>
      <c r="E131" s="2892"/>
      <c r="F131" s="2892"/>
      <c r="G131" s="1575"/>
      <c r="H131" s="2880" t="s">
        <v>3637</v>
      </c>
      <c r="I131" s="2881"/>
      <c r="J131" s="2893"/>
      <c r="K131" s="2894"/>
    </row>
    <row r="132" spans="1:11" ht="24" customHeight="1">
      <c r="A132" s="2884">
        <v>5</v>
      </c>
      <c r="B132" s="2887" t="s">
        <v>2908</v>
      </c>
      <c r="C132" s="2887"/>
      <c r="D132" s="2887" t="s">
        <v>561</v>
      </c>
      <c r="E132" s="2887"/>
      <c r="F132" s="2887"/>
      <c r="G132" s="2887"/>
      <c r="H132" s="2888" t="s">
        <v>3626</v>
      </c>
      <c r="I132" s="2888"/>
      <c r="J132" s="2889" t="s">
        <v>561</v>
      </c>
      <c r="K132" s="2890"/>
    </row>
    <row r="133" spans="1:11" ht="19.95" customHeight="1">
      <c r="A133" s="2885"/>
      <c r="B133" s="2873" t="s">
        <v>3627</v>
      </c>
      <c r="C133" s="2873"/>
      <c r="D133" s="2873"/>
      <c r="E133" s="2873" t="s">
        <v>561</v>
      </c>
      <c r="F133" s="2873" t="s">
        <v>561</v>
      </c>
      <c r="G133" s="2873" t="s">
        <v>561</v>
      </c>
      <c r="H133" s="2874" t="s">
        <v>3628</v>
      </c>
      <c r="I133" s="2874"/>
      <c r="J133" s="2875" t="s">
        <v>561</v>
      </c>
      <c r="K133" s="2876" t="s">
        <v>561</v>
      </c>
    </row>
    <row r="134" spans="1:11" ht="19.95" customHeight="1">
      <c r="A134" s="2885"/>
      <c r="B134" s="2873" t="s">
        <v>3629</v>
      </c>
      <c r="C134" s="2873"/>
      <c r="D134" s="2873"/>
      <c r="E134" s="2873" t="s">
        <v>561</v>
      </c>
      <c r="F134" s="2873" t="s">
        <v>561</v>
      </c>
      <c r="G134" s="2873" t="s">
        <v>561</v>
      </c>
      <c r="H134" s="2874" t="s">
        <v>3630</v>
      </c>
      <c r="I134" s="2874"/>
      <c r="J134" s="2875" t="s">
        <v>561</v>
      </c>
      <c r="K134" s="2876" t="s">
        <v>561</v>
      </c>
    </row>
    <row r="135" spans="1:11" ht="19.95" customHeight="1" thickBot="1">
      <c r="A135" s="2886"/>
      <c r="B135" s="2877" t="s">
        <v>3631</v>
      </c>
      <c r="C135" s="2877" t="s">
        <v>561</v>
      </c>
      <c r="D135" s="2878" t="s">
        <v>561</v>
      </c>
      <c r="E135" s="2879"/>
      <c r="F135" s="2879"/>
      <c r="G135" s="1574"/>
      <c r="H135" s="2880" t="s">
        <v>3637</v>
      </c>
      <c r="I135" s="2881"/>
      <c r="J135" s="2882"/>
      <c r="K135" s="2883"/>
    </row>
    <row r="136" spans="1:11" ht="8.25" customHeight="1" thickBot="1">
      <c r="A136" s="1576"/>
      <c r="B136" s="1581"/>
      <c r="C136" s="1581"/>
      <c r="D136" s="1583"/>
      <c r="E136" s="1583"/>
      <c r="F136" s="1583"/>
      <c r="G136" s="1584"/>
      <c r="H136" s="1584"/>
      <c r="I136" s="1584"/>
      <c r="J136" s="1581"/>
      <c r="K136" s="1581"/>
    </row>
    <row r="137" spans="1:11" ht="27.75" customHeight="1">
      <c r="A137" s="2867" t="s">
        <v>561</v>
      </c>
      <c r="B137" s="2868"/>
      <c r="C137" s="2868"/>
      <c r="D137" s="2868"/>
      <c r="E137" s="2868"/>
      <c r="F137" s="2868"/>
      <c r="G137" s="2868"/>
      <c r="H137" s="2868"/>
      <c r="I137" s="2868" t="s">
        <v>561</v>
      </c>
      <c r="J137" s="2868"/>
      <c r="K137" s="2869"/>
    </row>
    <row r="138" spans="1:11" ht="17.25" customHeight="1" thickBot="1">
      <c r="A138" s="2870" t="s">
        <v>599</v>
      </c>
      <c r="B138" s="2871"/>
      <c r="C138" s="2871"/>
      <c r="D138" s="2871"/>
      <c r="E138" s="2871" t="s">
        <v>189</v>
      </c>
      <c r="F138" s="2871"/>
      <c r="G138" s="2871"/>
      <c r="H138" s="2871"/>
      <c r="I138" s="2871" t="s">
        <v>367</v>
      </c>
      <c r="J138" s="2871"/>
      <c r="K138" s="2872"/>
    </row>
    <row r="139" spans="1:11" ht="15">
      <c r="A139" s="963"/>
    </row>
    <row r="142" spans="1:11" ht="16.5" customHeight="1"/>
    <row r="147" spans="1:11" ht="15">
      <c r="A147" s="1585" t="s">
        <v>561</v>
      </c>
      <c r="B147" s="1585"/>
      <c r="C147" s="1585"/>
      <c r="D147" s="1585" t="s">
        <v>561</v>
      </c>
      <c r="E147" s="938"/>
      <c r="F147" s="1585" t="s">
        <v>561</v>
      </c>
      <c r="G147" s="938"/>
      <c r="H147" s="938"/>
      <c r="I147" s="938"/>
      <c r="J147" s="1585"/>
      <c r="K147" s="1585"/>
    </row>
    <row r="148" spans="1:11" ht="15">
      <c r="A148" s="1585" t="s">
        <v>561</v>
      </c>
      <c r="B148" s="1585"/>
      <c r="C148" s="1585"/>
      <c r="D148" s="1585" t="s">
        <v>561</v>
      </c>
      <c r="E148" s="938"/>
      <c r="F148" s="1585" t="s">
        <v>561</v>
      </c>
      <c r="G148" s="938"/>
      <c r="H148" s="938"/>
      <c r="I148" s="938"/>
      <c r="J148" s="1585"/>
      <c r="K148" s="1585"/>
    </row>
  </sheetData>
  <sheetProtection formatRows="0"/>
  <mergeCells count="446">
    <mergeCell ref="A5:C5"/>
    <mergeCell ref="D5:G5"/>
    <mergeCell ref="H5:I5"/>
    <mergeCell ref="B7:K7"/>
    <mergeCell ref="A10:E10"/>
    <mergeCell ref="F10:G10"/>
    <mergeCell ref="H10:J10"/>
    <mergeCell ref="A1:K2"/>
    <mergeCell ref="A3:B3"/>
    <mergeCell ref="C3:K3"/>
    <mergeCell ref="A4:B4"/>
    <mergeCell ref="C4:G4"/>
    <mergeCell ref="H4:I4"/>
    <mergeCell ref="J4:K4"/>
    <mergeCell ref="A13:E13"/>
    <mergeCell ref="F13:G13"/>
    <mergeCell ref="H13:J13"/>
    <mergeCell ref="A14:E14"/>
    <mergeCell ref="F14:G14"/>
    <mergeCell ref="H14:J14"/>
    <mergeCell ref="A11:E11"/>
    <mergeCell ref="F11:G11"/>
    <mergeCell ref="H11:J11"/>
    <mergeCell ref="A12:E12"/>
    <mergeCell ref="F12:G12"/>
    <mergeCell ref="H12:J12"/>
    <mergeCell ref="A17:G17"/>
    <mergeCell ref="H17:J17"/>
    <mergeCell ref="A18:G18"/>
    <mergeCell ref="H18:J18"/>
    <mergeCell ref="A19:E19"/>
    <mergeCell ref="F19:G19"/>
    <mergeCell ref="H19:J19"/>
    <mergeCell ref="A15:E15"/>
    <mergeCell ref="F15:G15"/>
    <mergeCell ref="H15:J15"/>
    <mergeCell ref="A16:E16"/>
    <mergeCell ref="F16:G16"/>
    <mergeCell ref="H16:J16"/>
    <mergeCell ref="A22:E22"/>
    <mergeCell ref="F22:G22"/>
    <mergeCell ref="H22:J22"/>
    <mergeCell ref="A23:E23"/>
    <mergeCell ref="F23:G23"/>
    <mergeCell ref="H23:J23"/>
    <mergeCell ref="A20:E20"/>
    <mergeCell ref="F20:G20"/>
    <mergeCell ref="H20:J20"/>
    <mergeCell ref="A21:E21"/>
    <mergeCell ref="F21:G21"/>
    <mergeCell ref="H21:J21"/>
    <mergeCell ref="A24:K24"/>
    <mergeCell ref="A28:C28"/>
    <mergeCell ref="D28:E28"/>
    <mergeCell ref="F28:I28"/>
    <mergeCell ref="J28:K28"/>
    <mergeCell ref="A29:C29"/>
    <mergeCell ref="D29:E29"/>
    <mergeCell ref="F29:I29"/>
    <mergeCell ref="J29:K29"/>
    <mergeCell ref="A34:C34"/>
    <mergeCell ref="D34:E34"/>
    <mergeCell ref="F34:I34"/>
    <mergeCell ref="J34:K34"/>
    <mergeCell ref="A35:C35"/>
    <mergeCell ref="D35:E35"/>
    <mergeCell ref="F35:I35"/>
    <mergeCell ref="J35:K35"/>
    <mergeCell ref="A32:C32"/>
    <mergeCell ref="D32:E32"/>
    <mergeCell ref="F32:I32"/>
    <mergeCell ref="J32:K32"/>
    <mergeCell ref="A33:C33"/>
    <mergeCell ref="D33:E33"/>
    <mergeCell ref="F33:I33"/>
    <mergeCell ref="J33:K33"/>
    <mergeCell ref="A38:C38"/>
    <mergeCell ref="D38:E38"/>
    <mergeCell ref="F38:I38"/>
    <mergeCell ref="J38:K38"/>
    <mergeCell ref="A42:E42"/>
    <mergeCell ref="F42:K42"/>
    <mergeCell ref="A36:C36"/>
    <mergeCell ref="D36:E36"/>
    <mergeCell ref="F36:I36"/>
    <mergeCell ref="J36:K36"/>
    <mergeCell ref="A37:C37"/>
    <mergeCell ref="D37:E37"/>
    <mergeCell ref="F37:I37"/>
    <mergeCell ref="J37:K37"/>
    <mergeCell ref="A46:E46"/>
    <mergeCell ref="F46:K46"/>
    <mergeCell ref="C49:K49"/>
    <mergeCell ref="A50:B50"/>
    <mergeCell ref="C50:D50"/>
    <mergeCell ref="F50:G50"/>
    <mergeCell ref="H50:I50"/>
    <mergeCell ref="J50:K50"/>
    <mergeCell ref="A43:E43"/>
    <mergeCell ref="F43:K43"/>
    <mergeCell ref="A44:E44"/>
    <mergeCell ref="F44:K44"/>
    <mergeCell ref="A45:E45"/>
    <mergeCell ref="F45:K45"/>
    <mergeCell ref="A51:B51"/>
    <mergeCell ref="C51:D51"/>
    <mergeCell ref="F51:G51"/>
    <mergeCell ref="H51:I51"/>
    <mergeCell ref="J51:K51"/>
    <mergeCell ref="A52:B52"/>
    <mergeCell ref="C52:D52"/>
    <mergeCell ref="F52:G52"/>
    <mergeCell ref="H52:I52"/>
    <mergeCell ref="J52:K52"/>
    <mergeCell ref="A53:B53"/>
    <mergeCell ref="C53:D53"/>
    <mergeCell ref="F53:G53"/>
    <mergeCell ref="H53:I53"/>
    <mergeCell ref="J53:K53"/>
    <mergeCell ref="A54:B54"/>
    <mergeCell ref="C54:D54"/>
    <mergeCell ref="F54:G54"/>
    <mergeCell ref="H54:I54"/>
    <mergeCell ref="J54:K54"/>
    <mergeCell ref="A55:B55"/>
    <mergeCell ref="C55:D55"/>
    <mergeCell ref="F55:G55"/>
    <mergeCell ref="H55:I55"/>
    <mergeCell ref="J55:K55"/>
    <mergeCell ref="A56:B56"/>
    <mergeCell ref="C56:D56"/>
    <mergeCell ref="F56:G56"/>
    <mergeCell ref="H56:I56"/>
    <mergeCell ref="J56:K56"/>
    <mergeCell ref="A57:B57"/>
    <mergeCell ref="C57:D57"/>
    <mergeCell ref="F57:G57"/>
    <mergeCell ref="H57:I57"/>
    <mergeCell ref="J57:K57"/>
    <mergeCell ref="A58:B58"/>
    <mergeCell ref="C58:D58"/>
    <mergeCell ref="F58:G58"/>
    <mergeCell ref="H58:I58"/>
    <mergeCell ref="J58:K58"/>
    <mergeCell ref="A59:B59"/>
    <mergeCell ref="C59:D59"/>
    <mergeCell ref="F59:G59"/>
    <mergeCell ref="H59:I59"/>
    <mergeCell ref="J59:K59"/>
    <mergeCell ref="A60:B60"/>
    <mergeCell ref="C60:D60"/>
    <mergeCell ref="F60:G60"/>
    <mergeCell ref="H60:I60"/>
    <mergeCell ref="J60:K60"/>
    <mergeCell ref="A61:B61"/>
    <mergeCell ref="C61:D61"/>
    <mergeCell ref="F61:G61"/>
    <mergeCell ref="H61:I61"/>
    <mergeCell ref="J61:K61"/>
    <mergeCell ref="A62:B62"/>
    <mergeCell ref="C62:D62"/>
    <mergeCell ref="F62:G62"/>
    <mergeCell ref="H62:I62"/>
    <mergeCell ref="J62:K62"/>
    <mergeCell ref="A63:B63"/>
    <mergeCell ref="C63:D63"/>
    <mergeCell ref="F63:G63"/>
    <mergeCell ref="H63:I63"/>
    <mergeCell ref="J63:K63"/>
    <mergeCell ref="A64:B64"/>
    <mergeCell ref="C64:D64"/>
    <mergeCell ref="F64:G64"/>
    <mergeCell ref="H64:I64"/>
    <mergeCell ref="J64:K64"/>
    <mergeCell ref="A65:B65"/>
    <mergeCell ref="C65:D65"/>
    <mergeCell ref="F65:G65"/>
    <mergeCell ref="H65:I65"/>
    <mergeCell ref="J65:K65"/>
    <mergeCell ref="A66:B66"/>
    <mergeCell ref="C66:D66"/>
    <mergeCell ref="F66:G66"/>
    <mergeCell ref="H66:I66"/>
    <mergeCell ref="J66:K66"/>
    <mergeCell ref="D72:G72"/>
    <mergeCell ref="H72:I72"/>
    <mergeCell ref="J72:K72"/>
    <mergeCell ref="B73:C73"/>
    <mergeCell ref="D73:G73"/>
    <mergeCell ref="H73:I73"/>
    <mergeCell ref="J73:K73"/>
    <mergeCell ref="B74:C74"/>
    <mergeCell ref="D74:F74"/>
    <mergeCell ref="H74:I74"/>
    <mergeCell ref="J74:K74"/>
    <mergeCell ref="B68:K68"/>
    <mergeCell ref="D77:G77"/>
    <mergeCell ref="H77:I77"/>
    <mergeCell ref="J77:K77"/>
    <mergeCell ref="B78:C78"/>
    <mergeCell ref="D78:F78"/>
    <mergeCell ref="H78:I78"/>
    <mergeCell ref="J78:K78"/>
    <mergeCell ref="A75:A78"/>
    <mergeCell ref="B75:C75"/>
    <mergeCell ref="D75:G75"/>
    <mergeCell ref="H75:I75"/>
    <mergeCell ref="J75:K75"/>
    <mergeCell ref="B76:C76"/>
    <mergeCell ref="D76:G76"/>
    <mergeCell ref="H76:I76"/>
    <mergeCell ref="J76:K76"/>
    <mergeCell ref="B77:C77"/>
    <mergeCell ref="A71:A74"/>
    <mergeCell ref="B71:C71"/>
    <mergeCell ref="D71:G71"/>
    <mergeCell ref="H71:I71"/>
    <mergeCell ref="J71:K71"/>
    <mergeCell ref="B72:C72"/>
    <mergeCell ref="D81:G81"/>
    <mergeCell ref="H81:I81"/>
    <mergeCell ref="J81:K81"/>
    <mergeCell ref="B82:C82"/>
    <mergeCell ref="D82:F82"/>
    <mergeCell ref="H82:I82"/>
    <mergeCell ref="J82:K82"/>
    <mergeCell ref="A79:A82"/>
    <mergeCell ref="B79:C79"/>
    <mergeCell ref="D79:G79"/>
    <mergeCell ref="H79:I79"/>
    <mergeCell ref="J79:K79"/>
    <mergeCell ref="B80:C80"/>
    <mergeCell ref="D80:G80"/>
    <mergeCell ref="H80:I80"/>
    <mergeCell ref="J80:K80"/>
    <mergeCell ref="B81:C81"/>
    <mergeCell ref="D85:G85"/>
    <mergeCell ref="H85:I85"/>
    <mergeCell ref="J85:K85"/>
    <mergeCell ref="B86:C86"/>
    <mergeCell ref="D86:F86"/>
    <mergeCell ref="H86:I86"/>
    <mergeCell ref="J86:K86"/>
    <mergeCell ref="A83:A86"/>
    <mergeCell ref="B83:C83"/>
    <mergeCell ref="D83:G83"/>
    <mergeCell ref="H83:I83"/>
    <mergeCell ref="J83:K83"/>
    <mergeCell ref="B84:C84"/>
    <mergeCell ref="D84:G84"/>
    <mergeCell ref="H84:I84"/>
    <mergeCell ref="J84:K84"/>
    <mergeCell ref="B85:C85"/>
    <mergeCell ref="D89:G89"/>
    <mergeCell ref="H89:I89"/>
    <mergeCell ref="J89:K89"/>
    <mergeCell ref="B90:C90"/>
    <mergeCell ref="D90:F90"/>
    <mergeCell ref="H90:I90"/>
    <mergeCell ref="J90:K90"/>
    <mergeCell ref="A87:A90"/>
    <mergeCell ref="B87:C87"/>
    <mergeCell ref="D87:G87"/>
    <mergeCell ref="H87:I87"/>
    <mergeCell ref="J87:K87"/>
    <mergeCell ref="B88:C88"/>
    <mergeCell ref="D88:G88"/>
    <mergeCell ref="H88:I88"/>
    <mergeCell ref="J88:K88"/>
    <mergeCell ref="B89:C89"/>
    <mergeCell ref="D95:G95"/>
    <mergeCell ref="H95:I95"/>
    <mergeCell ref="J95:K95"/>
    <mergeCell ref="B96:C96"/>
    <mergeCell ref="D96:F96"/>
    <mergeCell ref="H96:I96"/>
    <mergeCell ref="J96:K96"/>
    <mergeCell ref="A93:A96"/>
    <mergeCell ref="B93:C93"/>
    <mergeCell ref="D93:G93"/>
    <mergeCell ref="H93:I93"/>
    <mergeCell ref="J93:K93"/>
    <mergeCell ref="B94:C94"/>
    <mergeCell ref="D94:G94"/>
    <mergeCell ref="H94:I94"/>
    <mergeCell ref="J94:K94"/>
    <mergeCell ref="B95:C95"/>
    <mergeCell ref="D99:G99"/>
    <mergeCell ref="H99:I99"/>
    <mergeCell ref="J99:K99"/>
    <mergeCell ref="B100:C100"/>
    <mergeCell ref="D100:F100"/>
    <mergeCell ref="H100:I100"/>
    <mergeCell ref="J100:K100"/>
    <mergeCell ref="A97:A100"/>
    <mergeCell ref="B97:C97"/>
    <mergeCell ref="D97:G97"/>
    <mergeCell ref="H97:I97"/>
    <mergeCell ref="J97:K97"/>
    <mergeCell ref="B98:C98"/>
    <mergeCell ref="D98:G98"/>
    <mergeCell ref="H98:I98"/>
    <mergeCell ref="J98:K98"/>
    <mergeCell ref="B99:C99"/>
    <mergeCell ref="D103:G103"/>
    <mergeCell ref="H103:I103"/>
    <mergeCell ref="J103:K103"/>
    <mergeCell ref="B104:C104"/>
    <mergeCell ref="D104:F104"/>
    <mergeCell ref="H104:I104"/>
    <mergeCell ref="J104:K104"/>
    <mergeCell ref="A101:A104"/>
    <mergeCell ref="B101:C101"/>
    <mergeCell ref="D101:G101"/>
    <mergeCell ref="H101:I101"/>
    <mergeCell ref="J101:K101"/>
    <mergeCell ref="B102:C102"/>
    <mergeCell ref="D102:G102"/>
    <mergeCell ref="H102:I102"/>
    <mergeCell ref="J102:K102"/>
    <mergeCell ref="B103:C103"/>
    <mergeCell ref="D107:G107"/>
    <mergeCell ref="H107:I107"/>
    <mergeCell ref="J107:K107"/>
    <mergeCell ref="B108:C108"/>
    <mergeCell ref="D108:F108"/>
    <mergeCell ref="H108:I108"/>
    <mergeCell ref="J108:K108"/>
    <mergeCell ref="A105:A108"/>
    <mergeCell ref="B105:C105"/>
    <mergeCell ref="D105:G105"/>
    <mergeCell ref="H105:I105"/>
    <mergeCell ref="J105:K105"/>
    <mergeCell ref="B106:C106"/>
    <mergeCell ref="D106:G106"/>
    <mergeCell ref="H106:I106"/>
    <mergeCell ref="J106:K106"/>
    <mergeCell ref="B107:C107"/>
    <mergeCell ref="D111:G111"/>
    <mergeCell ref="H111:I111"/>
    <mergeCell ref="J111:K111"/>
    <mergeCell ref="B112:C112"/>
    <mergeCell ref="D112:F112"/>
    <mergeCell ref="H112:I112"/>
    <mergeCell ref="J112:K112"/>
    <mergeCell ref="A109:A112"/>
    <mergeCell ref="B109:C109"/>
    <mergeCell ref="D109:G109"/>
    <mergeCell ref="H109:I109"/>
    <mergeCell ref="J109:K109"/>
    <mergeCell ref="B110:C110"/>
    <mergeCell ref="D110:G110"/>
    <mergeCell ref="H110:I110"/>
    <mergeCell ref="J110:K110"/>
    <mergeCell ref="B111:C111"/>
    <mergeCell ref="D118:G118"/>
    <mergeCell ref="H118:I118"/>
    <mergeCell ref="J118:K118"/>
    <mergeCell ref="B119:C119"/>
    <mergeCell ref="D119:F119"/>
    <mergeCell ref="H119:I119"/>
    <mergeCell ref="J119:K119"/>
    <mergeCell ref="A116:A119"/>
    <mergeCell ref="B116:C116"/>
    <mergeCell ref="D116:G116"/>
    <mergeCell ref="H116:I116"/>
    <mergeCell ref="J116:K116"/>
    <mergeCell ref="B117:C117"/>
    <mergeCell ref="D117:G117"/>
    <mergeCell ref="H117:I117"/>
    <mergeCell ref="J117:K117"/>
    <mergeCell ref="B118:C118"/>
    <mergeCell ref="D122:G122"/>
    <mergeCell ref="H122:I122"/>
    <mergeCell ref="J122:K122"/>
    <mergeCell ref="B123:C123"/>
    <mergeCell ref="D123:F123"/>
    <mergeCell ref="H123:I123"/>
    <mergeCell ref="J123:K123"/>
    <mergeCell ref="A120:A123"/>
    <mergeCell ref="B120:C120"/>
    <mergeCell ref="D120:G120"/>
    <mergeCell ref="H120:I120"/>
    <mergeCell ref="J120:K120"/>
    <mergeCell ref="B121:C121"/>
    <mergeCell ref="D121:G121"/>
    <mergeCell ref="H121:I121"/>
    <mergeCell ref="J121:K121"/>
    <mergeCell ref="B122:C122"/>
    <mergeCell ref="D126:G126"/>
    <mergeCell ref="H126:I126"/>
    <mergeCell ref="J126:K126"/>
    <mergeCell ref="B127:C127"/>
    <mergeCell ref="D127:F127"/>
    <mergeCell ref="H127:I127"/>
    <mergeCell ref="J127:K127"/>
    <mergeCell ref="A124:A127"/>
    <mergeCell ref="B124:C124"/>
    <mergeCell ref="D124:G124"/>
    <mergeCell ref="H124:I124"/>
    <mergeCell ref="J124:K124"/>
    <mergeCell ref="B125:C125"/>
    <mergeCell ref="D125:G125"/>
    <mergeCell ref="H125:I125"/>
    <mergeCell ref="J125:K125"/>
    <mergeCell ref="B126:C126"/>
    <mergeCell ref="D130:G130"/>
    <mergeCell ref="H130:I130"/>
    <mergeCell ref="J130:K130"/>
    <mergeCell ref="B131:C131"/>
    <mergeCell ref="D131:F131"/>
    <mergeCell ref="H131:I131"/>
    <mergeCell ref="J131:K131"/>
    <mergeCell ref="A128:A131"/>
    <mergeCell ref="B128:C128"/>
    <mergeCell ref="D128:G128"/>
    <mergeCell ref="H128:I128"/>
    <mergeCell ref="J128:K128"/>
    <mergeCell ref="B129:C129"/>
    <mergeCell ref="D129:G129"/>
    <mergeCell ref="H129:I129"/>
    <mergeCell ref="J129:K129"/>
    <mergeCell ref="B130:C130"/>
    <mergeCell ref="A137:D137"/>
    <mergeCell ref="E137:H137"/>
    <mergeCell ref="I137:K137"/>
    <mergeCell ref="A138:D138"/>
    <mergeCell ref="E138:H138"/>
    <mergeCell ref="I138:K138"/>
    <mergeCell ref="D134:G134"/>
    <mergeCell ref="H134:I134"/>
    <mergeCell ref="J134:K134"/>
    <mergeCell ref="B135:C135"/>
    <mergeCell ref="D135:F135"/>
    <mergeCell ref="H135:I135"/>
    <mergeCell ref="J135:K135"/>
    <mergeCell ref="A132:A135"/>
    <mergeCell ref="B132:C132"/>
    <mergeCell ref="D132:G132"/>
    <mergeCell ref="H132:I132"/>
    <mergeCell ref="J132:K132"/>
    <mergeCell ref="B133:C133"/>
    <mergeCell ref="D133:G133"/>
    <mergeCell ref="H133:I133"/>
    <mergeCell ref="J133:K133"/>
    <mergeCell ref="B134:C134"/>
  </mergeCells>
  <dataValidations disablePrompts="1" count="1">
    <dataValidation type="textLength" allowBlank="1" showInputMessage="1" showErrorMessage="1" promptTitle="Note:" prompt="Attach company profile if convenient" sqref="H15:J16 H19:J19" xr:uid="{00000000-0002-0000-2200-000000000000}">
      <formula1>1</formula1>
      <formula2>50</formula2>
    </dataValidation>
  </dataValidations>
  <pageMargins left="0.62992125984251968" right="0.43307086614173229" top="0.94488188976377963" bottom="0.47244094488188981" header="0.23622047244094491" footer="0.23622047244094491"/>
  <pageSetup paperSize="9" scale="64" orientation="portrait" r:id="rId1"/>
  <headerFooter alignWithMargins="0">
    <oddHeader>&amp;LQuotations:  
R 1 - R1 000 000&amp;RDepartment of Public Works: KZN
Effective Date: 16 JANUARY 2023
Version:8</oddHeader>
    <oddFooter>Page &amp;P of &amp;N</oddFooter>
  </headerFooter>
  <rowBreaks count="5" manualBreakCount="5">
    <brk id="24" max="10" man="1"/>
    <brk id="47" max="10" man="1"/>
    <brk id="67" max="10" man="1"/>
    <brk id="91" max="10" man="1"/>
    <brk id="113"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09665" r:id="rId4" name="Button 1">
              <controlPr defaultSize="0" print="0" autoFill="0" autoPict="0" macro="[13]!ToMainMenu">
                <anchor>
                  <from>
                    <xdr:col>12</xdr:col>
                    <xdr:colOff>289560</xdr:colOff>
                    <xdr:row>2</xdr:row>
                    <xdr:rowOff>114300</xdr:rowOff>
                  </from>
                  <to>
                    <xdr:col>14</xdr:col>
                    <xdr:colOff>365760</xdr:colOff>
                    <xdr:row>2</xdr:row>
                    <xdr:rowOff>365760</xdr:rowOff>
                  </to>
                </anchor>
              </controlPr>
            </control>
          </mc:Choice>
        </mc:AlternateContent>
        <mc:AlternateContent xmlns:mc="http://schemas.openxmlformats.org/markup-compatibility/2006">
          <mc:Choice Requires="x14">
            <control shapeId="1009666" r:id="rId5" name="Button 2">
              <controlPr defaultSize="0" print="0" autoFill="0" autoPict="0" macro="[13]!PrintCoverPGSec1">
                <anchor>
                  <from>
                    <xdr:col>12</xdr:col>
                    <xdr:colOff>289560</xdr:colOff>
                    <xdr:row>5</xdr:row>
                    <xdr:rowOff>68580</xdr:rowOff>
                  </from>
                  <to>
                    <xdr:col>14</xdr:col>
                    <xdr:colOff>365760</xdr:colOff>
                    <xdr:row>6</xdr:row>
                    <xdr:rowOff>160020</xdr:rowOff>
                  </to>
                </anchor>
              </controlPr>
            </control>
          </mc:Choice>
        </mc:AlternateContent>
        <mc:AlternateContent xmlns:mc="http://schemas.openxmlformats.org/markup-compatibility/2006">
          <mc:Choice Requires="x14">
            <control shapeId="1009667" r:id="rId6" name="Button 3">
              <controlPr defaultSize="0" print="0" autoFill="0" autoPict="0" macro="[13]!PrintPreview">
                <anchor>
                  <from>
                    <xdr:col>12</xdr:col>
                    <xdr:colOff>289560</xdr:colOff>
                    <xdr:row>2</xdr:row>
                    <xdr:rowOff>381000</xdr:rowOff>
                  </from>
                  <to>
                    <xdr:col>14</xdr:col>
                    <xdr:colOff>365760</xdr:colOff>
                    <xdr:row>3</xdr:row>
                    <xdr:rowOff>68580</xdr:rowOff>
                  </to>
                </anchor>
              </controlPr>
            </control>
          </mc:Choice>
        </mc:AlternateContent>
        <mc:AlternateContent xmlns:mc="http://schemas.openxmlformats.org/markup-compatibility/2006">
          <mc:Choice Requires="x14">
            <control shapeId="1009668" r:id="rId7" name="Button 4">
              <controlPr defaultSize="0" print="0" autoFill="0" autoPict="0" macro="[13]!ToDataEntry">
                <anchor>
                  <from>
                    <xdr:col>12</xdr:col>
                    <xdr:colOff>289560</xdr:colOff>
                    <xdr:row>6</xdr:row>
                    <xdr:rowOff>182880</xdr:rowOff>
                  </from>
                  <to>
                    <xdr:col>14</xdr:col>
                    <xdr:colOff>365760</xdr:colOff>
                    <xdr:row>7</xdr:row>
                    <xdr:rowOff>60960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5">
    <tabColor theme="3" tint="-0.249977111117893"/>
  </sheetPr>
  <dimension ref="A1:M65"/>
  <sheetViews>
    <sheetView showGridLines="0" zoomScaleNormal="100" workbookViewId="0">
      <selection activeCell="M55" sqref="M55"/>
    </sheetView>
  </sheetViews>
  <sheetFormatPr defaultColWidth="8.88671875" defaultRowHeight="13.2" outlineLevelCol="1"/>
  <cols>
    <col min="1" max="1" width="3.33203125" style="460" customWidth="1"/>
    <col min="2" max="2" width="21.6640625" style="460" customWidth="1"/>
    <col min="3" max="3" width="20.44140625" style="408" customWidth="1"/>
    <col min="4" max="4" width="3.6640625" style="429" customWidth="1"/>
    <col min="5" max="5" width="6" style="429" customWidth="1"/>
    <col min="6" max="6" width="9.6640625" style="408" hidden="1" customWidth="1" outlineLevel="1"/>
    <col min="7" max="7" width="5.109375" style="1283" customWidth="1" collapsed="1"/>
    <col min="8" max="8" width="9.88671875" style="408" customWidth="1"/>
    <col min="9" max="9" width="30.5546875" style="423" customWidth="1"/>
    <col min="10" max="10" width="33.44140625" style="408" customWidth="1"/>
    <col min="11" max="16384" width="8.88671875" style="408"/>
  </cols>
  <sheetData>
    <row r="1" spans="1:13" ht="13.8">
      <c r="A1" s="3010" t="s">
        <v>517</v>
      </c>
      <c r="B1" s="3010"/>
      <c r="C1" s="3010"/>
      <c r="D1" s="3010"/>
      <c r="E1" s="3010"/>
      <c r="F1" s="3010"/>
      <c r="G1" s="3010"/>
      <c r="H1" s="3010"/>
      <c r="I1" s="3010"/>
    </row>
    <row r="2" spans="1:13" ht="30.6" customHeight="1">
      <c r="A2" s="3011" t="s">
        <v>4160</v>
      </c>
      <c r="B2" s="3012"/>
      <c r="C2" s="3012"/>
      <c r="D2" s="3012"/>
      <c r="E2" s="3012"/>
      <c r="F2" s="3012"/>
      <c r="G2" s="3012"/>
      <c r="H2" s="3012"/>
      <c r="I2" s="3013"/>
    </row>
    <row r="3" spans="1:13">
      <c r="A3" s="3014" t="str">
        <f>+'Master Data'!C159</f>
        <v>The Threshold score, below which tenderers are eliminated from further consideration, should be between 50% and 60%.</v>
      </c>
      <c r="B3" s="3014"/>
      <c r="C3" s="3014"/>
      <c r="D3" s="3014"/>
      <c r="E3" s="3014"/>
      <c r="F3" s="3014"/>
      <c r="G3" s="3014"/>
      <c r="H3" s="3014"/>
      <c r="I3" s="3014"/>
    </row>
    <row r="4" spans="1:13">
      <c r="A4" s="3014"/>
      <c r="B4" s="3014"/>
      <c r="C4" s="3014"/>
      <c r="D4" s="3014"/>
      <c r="E4" s="3014"/>
      <c r="F4" s="3014"/>
      <c r="G4" s="3014"/>
      <c r="H4" s="3014"/>
      <c r="I4" s="3014"/>
    </row>
    <row r="5" spans="1:13" ht="88.5" customHeight="1">
      <c r="A5" s="3018" t="s">
        <v>4008</v>
      </c>
      <c r="B5" s="3018"/>
      <c r="C5" s="3018"/>
      <c r="D5" s="3018"/>
      <c r="E5" s="3018"/>
      <c r="F5" s="3018"/>
      <c r="G5" s="3018"/>
      <c r="H5" s="3018"/>
      <c r="I5" s="3018"/>
    </row>
    <row r="6" spans="1:13">
      <c r="A6" s="1285"/>
      <c r="B6" s="1285" t="s">
        <v>2779</v>
      </c>
      <c r="C6" s="618"/>
      <c r="D6" s="1286"/>
      <c r="E6" s="1286"/>
      <c r="F6" s="618"/>
      <c r="G6" s="1287"/>
      <c r="H6" s="618"/>
      <c r="I6" s="1288"/>
    </row>
    <row r="7" spans="1:13">
      <c r="A7" s="1285"/>
      <c r="B7" s="1285" t="s">
        <v>4007</v>
      </c>
      <c r="C7" s="618"/>
      <c r="D7" s="1286"/>
      <c r="E7" s="1286"/>
      <c r="F7" s="618"/>
      <c r="G7" s="1287"/>
      <c r="H7" s="618"/>
      <c r="I7" s="1288"/>
      <c r="K7" s="3015" t="s">
        <v>469</v>
      </c>
      <c r="L7" s="3015"/>
      <c r="M7" s="3015"/>
    </row>
    <row r="8" spans="1:13" ht="39.6">
      <c r="A8" s="1289"/>
      <c r="B8" s="1290" t="s">
        <v>2780</v>
      </c>
      <c r="C8" s="1291" t="s">
        <v>2781</v>
      </c>
      <c r="D8" s="1292" t="s">
        <v>576</v>
      </c>
      <c r="E8" s="1293"/>
      <c r="F8" s="1294" t="s">
        <v>2782</v>
      </c>
      <c r="G8" s="3016" t="s">
        <v>2783</v>
      </c>
      <c r="H8" s="3017"/>
      <c r="I8" s="1295" t="s">
        <v>2784</v>
      </c>
      <c r="K8" s="3015"/>
      <c r="L8" s="3015"/>
      <c r="M8" s="3015"/>
    </row>
    <row r="9" spans="1:13" ht="31.2" customHeight="1">
      <c r="A9" s="1296" t="s">
        <v>488</v>
      </c>
      <c r="B9" s="2996" t="str">
        <f>+'Master Data'!C112</f>
        <v>Financial Standing</v>
      </c>
      <c r="C9" s="2996" t="str">
        <f>+'Master Data'!K112</f>
        <v>The submission of all financial requirements stipulated in the tender</v>
      </c>
      <c r="D9" s="1313">
        <f>+'Master Data'!G112</f>
        <v>30</v>
      </c>
      <c r="E9" s="1297" t="s">
        <v>576</v>
      </c>
      <c r="F9" s="1298" t="s">
        <v>2786</v>
      </c>
      <c r="G9" s="1314">
        <f>+'Master Data'!H113</f>
        <v>10</v>
      </c>
      <c r="H9" s="1299" t="s">
        <v>2787</v>
      </c>
      <c r="I9" s="1295" t="str">
        <f>+'Master Data'!C113</f>
        <v>Proof of working capital of at least 25% of project value</v>
      </c>
    </row>
    <row r="10" spans="1:13" ht="52.5" customHeight="1">
      <c r="A10" s="3003"/>
      <c r="B10" s="2997"/>
      <c r="C10" s="2997"/>
      <c r="D10" s="3005"/>
      <c r="E10" s="3006"/>
      <c r="F10" s="1303"/>
      <c r="G10" s="1314">
        <f>+'Master Data'!H114</f>
        <v>10</v>
      </c>
      <c r="H10" s="1299" t="s">
        <v>2787</v>
      </c>
      <c r="I10" s="1295" t="str">
        <f>+'Master Data'!C114</f>
        <v>Letters of credit reference from suppliers and credit limits to be stipulated with supporting documents</v>
      </c>
    </row>
    <row r="11" spans="1:13" ht="62.4" customHeight="1">
      <c r="A11" s="3003"/>
      <c r="B11" s="2997"/>
      <c r="C11" s="2997"/>
      <c r="D11" s="3005"/>
      <c r="E11" s="3006"/>
      <c r="F11" s="1307"/>
      <c r="G11" s="1314">
        <f>+'Master Data'!H115</f>
        <v>10</v>
      </c>
      <c r="H11" s="1299" t="s">
        <v>2787</v>
      </c>
      <c r="I11" s="1295" t="str">
        <f>+'Master Data'!C115</f>
        <v>Annual/Audited Financial Statement/Management Account/income and Expenditure Statements</v>
      </c>
    </row>
    <row r="12" spans="1:13">
      <c r="A12" s="3003"/>
      <c r="B12" s="2997"/>
      <c r="C12" s="2997"/>
      <c r="D12" s="3005"/>
      <c r="E12" s="3006"/>
      <c r="F12" s="1303"/>
      <c r="G12" s="1314" t="str">
        <f>+'Master Data'!H116</f>
        <v xml:space="preserve"> </v>
      </c>
      <c r="H12" s="1299" t="s">
        <v>2787</v>
      </c>
      <c r="I12" s="1295" t="str">
        <f>+'Master Data'!C116</f>
        <v xml:space="preserve"> </v>
      </c>
    </row>
    <row r="13" spans="1:13">
      <c r="A13" s="3003"/>
      <c r="B13" s="2997"/>
      <c r="C13" s="2997"/>
      <c r="D13" s="3005"/>
      <c r="E13" s="3006"/>
      <c r="F13" s="1303"/>
      <c r="G13" s="1314" t="str">
        <f>+'Master Data'!H117</f>
        <v xml:space="preserve"> </v>
      </c>
      <c r="H13" s="1299" t="s">
        <v>2787</v>
      </c>
      <c r="I13" s="1295" t="str">
        <f>+'Master Data'!C117</f>
        <v xml:space="preserve"> </v>
      </c>
    </row>
    <row r="14" spans="1:13">
      <c r="A14" s="3004"/>
      <c r="B14" s="2998"/>
      <c r="C14" s="2998"/>
      <c r="D14" s="3007"/>
      <c r="E14" s="3008"/>
      <c r="F14" s="1303"/>
      <c r="G14" s="1314" t="str">
        <f>+'Master Data'!H118</f>
        <v xml:space="preserve"> </v>
      </c>
      <c r="H14" s="1299" t="s">
        <v>2787</v>
      </c>
      <c r="I14" s="1295" t="str">
        <f>+'Master Data'!C118</f>
        <v xml:space="preserve"> </v>
      </c>
    </row>
    <row r="15" spans="1:13" ht="37.950000000000003" customHeight="1">
      <c r="A15" s="2993" t="s">
        <v>197</v>
      </c>
      <c r="B15" s="2996" t="str">
        <f>+'Master Data'!C119</f>
        <v>Competency, Experience and Resource Capacity</v>
      </c>
      <c r="C15" s="2996" t="str">
        <f>+'Master Data'!K119</f>
        <v>Tenderer to demonstrate their technical competency, human resource capacity and relevant project experience</v>
      </c>
      <c r="D15" s="1313">
        <f>+'Master Data'!G119</f>
        <v>25</v>
      </c>
      <c r="E15" s="1297" t="s">
        <v>576</v>
      </c>
      <c r="F15" s="1298" t="s">
        <v>2789</v>
      </c>
      <c r="G15" s="1314">
        <f>+'Master Data'!H120</f>
        <v>5</v>
      </c>
      <c r="H15" s="1299" t="s">
        <v>2787</v>
      </c>
      <c r="I15" s="1295" t="str">
        <f>+'Master Data'!C120</f>
        <v>Detailed schedule of resources at all levels</v>
      </c>
    </row>
    <row r="16" spans="1:13" ht="26.4">
      <c r="A16" s="2994"/>
      <c r="B16" s="2997"/>
      <c r="C16" s="2997"/>
      <c r="D16" s="2989"/>
      <c r="E16" s="2990"/>
      <c r="F16" s="1303"/>
      <c r="G16" s="1314">
        <f>+'Master Data'!H121</f>
        <v>5</v>
      </c>
      <c r="H16" s="1299" t="s">
        <v>2787</v>
      </c>
      <c r="I16" s="1295" t="str">
        <f>+'Master Data'!C121</f>
        <v>Schedule of years of experience on similar projects</v>
      </c>
    </row>
    <row r="17" spans="1:9" ht="90" customHeight="1">
      <c r="A17" s="2994"/>
      <c r="B17" s="2997"/>
      <c r="C17" s="2997"/>
      <c r="D17" s="2989"/>
      <c r="E17" s="2990"/>
      <c r="F17" s="1303"/>
      <c r="G17" s="1314">
        <f>+'Master Data'!H122</f>
        <v>5</v>
      </c>
      <c r="H17" s="1299" t="s">
        <v>2787</v>
      </c>
      <c r="I17" s="1295" t="str">
        <f>+'Master Data'!C122</f>
        <v>Schedule of experience on projects of similar value and duration (Past 3 years) – letters of award to be attached and practical completion certificate for all work completed in the preceding 3 years</v>
      </c>
    </row>
    <row r="18" spans="1:9" ht="26.4">
      <c r="A18" s="2994"/>
      <c r="B18" s="2997"/>
      <c r="C18" s="2997"/>
      <c r="D18" s="2989"/>
      <c r="E18" s="2990"/>
      <c r="F18" s="1303"/>
      <c r="G18" s="1314">
        <f>+'Master Data'!H123</f>
        <v>5</v>
      </c>
      <c r="H18" s="1299" t="s">
        <v>2787</v>
      </c>
      <c r="I18" s="1295" t="str">
        <f>+'Master Data'!C123</f>
        <v>Demonstrated ability to work on an accelerated programme</v>
      </c>
    </row>
    <row r="19" spans="1:9" ht="46.95" customHeight="1">
      <c r="A19" s="2994"/>
      <c r="B19" s="2997"/>
      <c r="C19" s="2997"/>
      <c r="D19" s="2989"/>
      <c r="E19" s="2990"/>
      <c r="F19" s="1307"/>
      <c r="G19" s="1314">
        <f>+'Master Data'!H124</f>
        <v>5</v>
      </c>
      <c r="H19" s="1299" t="s">
        <v>2787</v>
      </c>
      <c r="I19" s="1295" t="str">
        <f>+'Master Data'!C124</f>
        <v>Experience in projects that have operational challenges i.e. public interface</v>
      </c>
    </row>
    <row r="20" spans="1:9">
      <c r="A20" s="2994"/>
      <c r="B20" s="2997"/>
      <c r="C20" s="2997"/>
      <c r="D20" s="2989"/>
      <c r="E20" s="2990"/>
      <c r="F20" s="1303"/>
      <c r="G20" s="1314" t="str">
        <f>+'Master Data'!H125</f>
        <v xml:space="preserve"> </v>
      </c>
      <c r="H20" s="1299" t="s">
        <v>2787</v>
      </c>
      <c r="I20" s="1295" t="str">
        <f>+'Master Data'!C125</f>
        <v xml:space="preserve"> </v>
      </c>
    </row>
    <row r="21" spans="1:9">
      <c r="A21" s="2994"/>
      <c r="B21" s="2997"/>
      <c r="C21" s="2997"/>
      <c r="D21" s="2989"/>
      <c r="E21" s="2990"/>
      <c r="F21" s="1303"/>
      <c r="G21" s="1314" t="str">
        <f>+'Master Data'!H126</f>
        <v xml:space="preserve"> </v>
      </c>
      <c r="H21" s="1299" t="s">
        <v>2787</v>
      </c>
      <c r="I21" s="1295" t="str">
        <f>+'Master Data'!C126</f>
        <v xml:space="preserve"> </v>
      </c>
    </row>
    <row r="22" spans="1:9">
      <c r="A22" s="2995"/>
      <c r="B22" s="2998"/>
      <c r="C22" s="2998"/>
      <c r="D22" s="2991"/>
      <c r="E22" s="2992"/>
      <c r="F22" s="1303"/>
      <c r="G22" s="1314"/>
      <c r="H22" s="1299" t="s">
        <v>2787</v>
      </c>
      <c r="I22" s="1295" t="str">
        <f>+'Master Data'!C127</f>
        <v xml:space="preserve"> </v>
      </c>
    </row>
    <row r="23" spans="1:9" ht="36.6" customHeight="1">
      <c r="A23" s="2993" t="s">
        <v>198</v>
      </c>
      <c r="B23" s="2996" t="str">
        <f>+'Master Data'!C128</f>
        <v>Tenderer’s Project Management Structure and Organogram and Experience of Resources Proposed for the Project</v>
      </c>
      <c r="C23" s="2996" t="str">
        <f>+'Master Data'!K128</f>
        <v>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v>
      </c>
      <c r="D23" s="1313">
        <f>+'Master Data'!G128</f>
        <v>10</v>
      </c>
      <c r="E23" s="1297" t="s">
        <v>576</v>
      </c>
      <c r="F23" s="1298" t="s">
        <v>2791</v>
      </c>
      <c r="G23" s="1314">
        <f>+'Master Data'!H129</f>
        <v>2</v>
      </c>
      <c r="H23" s="1299" t="s">
        <v>2787</v>
      </c>
      <c r="I23" s="1295" t="str">
        <f>+'Master Data'!C129</f>
        <v>Submission of a detailed organogram</v>
      </c>
    </row>
    <row r="24" spans="1:9" ht="85.95" customHeight="1">
      <c r="A24" s="2994"/>
      <c r="B24" s="2997"/>
      <c r="C24" s="2997"/>
      <c r="D24" s="2989"/>
      <c r="E24" s="2990"/>
      <c r="F24" s="1303"/>
      <c r="G24" s="1314">
        <f>+'Master Data'!H130</f>
        <v>1</v>
      </c>
      <c r="H24" s="1299" t="s">
        <v>2787</v>
      </c>
      <c r="I24" s="1295" t="str">
        <f>+'Master Data'!C130</f>
        <v>All key project resources have more than (5) years’ experience in the construction industry. All key project resources have experience in projects of a similar value and nature</v>
      </c>
    </row>
    <row r="25" spans="1:9" ht="125.4" customHeight="1">
      <c r="A25" s="2995"/>
      <c r="B25" s="2998"/>
      <c r="C25" s="2998"/>
      <c r="D25" s="2991"/>
      <c r="E25" s="2992"/>
      <c r="F25" s="1307"/>
      <c r="G25" s="1314">
        <f>+'Master Data'!H131</f>
        <v>1</v>
      </c>
      <c r="H25" s="1299" t="s">
        <v>2787</v>
      </c>
      <c r="I25" s="1295" t="str">
        <f>+'Master Data'!C131</f>
        <v>Detailed CV.  Traceable reference.  Certificates of qualified professionals in their full employment to be attached.</v>
      </c>
    </row>
    <row r="26" spans="1:9" ht="82.5" customHeight="1">
      <c r="A26" s="1617"/>
      <c r="B26" s="1308"/>
      <c r="C26" s="1308"/>
      <c r="D26" s="1620"/>
      <c r="E26" s="1297"/>
      <c r="F26" s="1619"/>
      <c r="G26" s="1314">
        <f>+'Master Data'!H132</f>
        <v>2</v>
      </c>
      <c r="H26" s="1299" t="s">
        <v>2787</v>
      </c>
      <c r="I26" s="1295" t="str">
        <f>+'Master Data'!C132</f>
        <v>Detailed CV of each team member (Category) and Traceable references to be detailed</v>
      </c>
    </row>
    <row r="27" spans="1:9" ht="57" customHeight="1">
      <c r="A27" s="1616"/>
      <c r="B27" s="1311"/>
      <c r="C27" s="1311"/>
      <c r="D27" s="1301"/>
      <c r="E27" s="1302"/>
      <c r="F27" s="1298"/>
      <c r="G27" s="1314">
        <f>+'Master Data'!H133</f>
        <v>2</v>
      </c>
      <c r="H27" s="1299" t="s">
        <v>2787</v>
      </c>
      <c r="I27" s="1295" t="str">
        <f>+'Master Data'!C133</f>
        <v>All key project resources are dedicated full time for the duration of the project including proof of UIF contributions</v>
      </c>
    </row>
    <row r="28" spans="1:9" ht="46.95" customHeight="1">
      <c r="A28" s="1616"/>
      <c r="B28" s="1311"/>
      <c r="C28" s="1311"/>
      <c r="D28" s="1301"/>
      <c r="E28" s="1302"/>
      <c r="F28" s="1307"/>
      <c r="G28" s="1314">
        <f>+'Master Data'!H134</f>
        <v>2</v>
      </c>
      <c r="H28" s="1299" t="s">
        <v>2787</v>
      </c>
      <c r="I28" s="1295" t="str">
        <f>+'Master Data'!C134</f>
        <v>Tenderer to demonstrate key/resource deployment over the various work package</v>
      </c>
    </row>
    <row r="29" spans="1:9" ht="21.6" customHeight="1">
      <c r="A29" s="1616"/>
      <c r="B29" s="1311"/>
      <c r="C29" s="1311"/>
      <c r="D29" s="1301"/>
      <c r="E29" s="1302"/>
      <c r="F29" s="1307"/>
      <c r="G29" s="1314" t="str">
        <f>+'Master Data'!H135</f>
        <v xml:space="preserve"> </v>
      </c>
      <c r="H29" s="1299" t="s">
        <v>2787</v>
      </c>
      <c r="I29" s="1295" t="str">
        <f>+'Master Data'!C135</f>
        <v xml:space="preserve"> </v>
      </c>
    </row>
    <row r="30" spans="1:9" ht="21.6" customHeight="1">
      <c r="A30" s="1618"/>
      <c r="B30" s="1309"/>
      <c r="C30" s="1309"/>
      <c r="D30" s="1305"/>
      <c r="E30" s="1306"/>
      <c r="F30" s="1307"/>
      <c r="G30" s="1314" t="str">
        <f>+'Master Data'!H136</f>
        <v xml:space="preserve"> </v>
      </c>
      <c r="H30" s="1299" t="s">
        <v>2787</v>
      </c>
      <c r="I30" s="1295" t="str">
        <f>+'Master Data'!C136</f>
        <v xml:space="preserve"> </v>
      </c>
    </row>
    <row r="31" spans="1:9" ht="67.95" customHeight="1">
      <c r="A31" s="2993" t="s">
        <v>199</v>
      </c>
      <c r="B31" s="2996" t="str">
        <f>+'Master Data'!C137</f>
        <v>Tenderers ability to provide a Letter of Intent for the provision of a guarantee</v>
      </c>
      <c r="C31" s="2999" t="str">
        <f>+'Master Data'!K137</f>
        <v>Original letter of intent on a bank’s letterhead.</v>
      </c>
      <c r="D31" s="1313">
        <f>+'Master Data'!G137</f>
        <v>5</v>
      </c>
      <c r="E31" s="1297" t="s">
        <v>576</v>
      </c>
      <c r="F31" s="1310" t="s">
        <v>2793</v>
      </c>
      <c r="G31" s="1314">
        <f>+'Master Data'!H138</f>
        <v>5</v>
      </c>
      <c r="H31" s="1299" t="s">
        <v>2787</v>
      </c>
      <c r="I31" s="1295" t="str">
        <f>+'Master Data'!C138</f>
        <v>Letter from a registered financial institution confirming intention to issue a provision of a guarantee</v>
      </c>
    </row>
    <row r="32" spans="1:9" ht="34.950000000000003" customHeight="1">
      <c r="A32" s="2994"/>
      <c r="B32" s="2997"/>
      <c r="C32" s="3000"/>
      <c r="D32" s="2989"/>
      <c r="E32" s="2990"/>
      <c r="F32" s="1298"/>
      <c r="G32" s="1314" t="str">
        <f>+'Master Data'!H139</f>
        <v xml:space="preserve"> </v>
      </c>
      <c r="H32" s="1299" t="s">
        <v>2787</v>
      </c>
      <c r="I32" s="1295" t="str">
        <f>+'Master Data'!C139</f>
        <v xml:space="preserve"> </v>
      </c>
    </row>
    <row r="33" spans="1:9" ht="34.950000000000003" customHeight="1">
      <c r="A33" s="2995"/>
      <c r="B33" s="2998"/>
      <c r="C33" s="3001"/>
      <c r="D33" s="2991"/>
      <c r="E33" s="2992"/>
      <c r="F33" s="1298"/>
      <c r="G33" s="1314" t="str">
        <f>+'Master Data'!H140</f>
        <v xml:space="preserve"> </v>
      </c>
      <c r="H33" s="1299" t="s">
        <v>2787</v>
      </c>
      <c r="I33" s="1295" t="str">
        <f>+'Master Data'!C140</f>
        <v xml:space="preserve"> </v>
      </c>
    </row>
    <row r="34" spans="1:9" ht="52.95" customHeight="1">
      <c r="A34" s="2993" t="s">
        <v>659</v>
      </c>
      <c r="B34" s="2996" t="str">
        <f>+'Master Data'!C141</f>
        <v>Methodology and Approach</v>
      </c>
      <c r="C34" s="2996" t="str">
        <f>+'Master Data'!K141</f>
        <v>Detailed method statement and programme to be submitted.</v>
      </c>
      <c r="D34" s="1600">
        <f>+'Master Data'!G141</f>
        <v>20</v>
      </c>
      <c r="E34" s="1302" t="s">
        <v>576</v>
      </c>
      <c r="F34" s="1298" t="s">
        <v>2795</v>
      </c>
      <c r="G34" s="1314">
        <f>+'Master Data'!H142</f>
        <v>3</v>
      </c>
      <c r="H34" s="1299" t="s">
        <v>2787</v>
      </c>
      <c r="I34" s="1295" t="str">
        <f>+'Master Data'!C142</f>
        <v>Site establishment indicating proposed layout for all prescribed facilities, hoarding, etc.</v>
      </c>
    </row>
    <row r="35" spans="1:9" ht="52.8">
      <c r="A35" s="2994"/>
      <c r="B35" s="2997"/>
      <c r="C35" s="2997"/>
      <c r="D35" s="2989"/>
      <c r="E35" s="2990"/>
      <c r="F35" s="1303"/>
      <c r="G35" s="1314">
        <f>+'Master Data'!H143</f>
        <v>5</v>
      </c>
      <c r="H35" s="1299" t="s">
        <v>2787</v>
      </c>
      <c r="I35" s="1295" t="str">
        <f>+'Master Data'!C143</f>
        <v>Resourcing strategy for the various work breakdown structures including resource deployment plan (PS)</v>
      </c>
    </row>
    <row r="36" spans="1:9" ht="34.200000000000003" customHeight="1">
      <c r="A36" s="2994"/>
      <c r="B36" s="2997"/>
      <c r="C36" s="2997"/>
      <c r="D36" s="2989"/>
      <c r="E36" s="2990"/>
      <c r="F36" s="1303"/>
      <c r="G36" s="1314">
        <f>+'Master Data'!H144</f>
        <v>1</v>
      </c>
      <c r="H36" s="1299" t="s">
        <v>2787</v>
      </c>
      <c r="I36" s="1295" t="str">
        <f>+'Master Data'!C144</f>
        <v>Material storage, handling and distribution</v>
      </c>
    </row>
    <row r="37" spans="1:9" ht="48" customHeight="1">
      <c r="A37" s="2994"/>
      <c r="B37" s="2997"/>
      <c r="C37" s="2997"/>
      <c r="D37" s="2989"/>
      <c r="E37" s="2990"/>
      <c r="F37" s="1303"/>
      <c r="G37" s="1314">
        <f>+'Master Data'!H145</f>
        <v>3</v>
      </c>
      <c r="H37" s="1299" t="s">
        <v>2787</v>
      </c>
      <c r="I37" s="1295" t="str">
        <f>+'Master Data'!C145</f>
        <v>Productivity, programming, resource investment, progress tracking, corrective action plans, etc.</v>
      </c>
    </row>
    <row r="38" spans="1:9" ht="46.2" customHeight="1">
      <c r="A38" s="2994"/>
      <c r="B38" s="2997"/>
      <c r="C38" s="2997"/>
      <c r="D38" s="2989"/>
      <c r="E38" s="2990"/>
      <c r="F38" s="1303"/>
      <c r="G38" s="1314">
        <f>+'Master Data'!H146</f>
        <v>3</v>
      </c>
      <c r="H38" s="1299" t="s">
        <v>2787</v>
      </c>
      <c r="I38" s="1295" t="str">
        <f>+'Master Data'!C146</f>
        <v>Programme and progress reporting, including tracking of long lead procurement items</v>
      </c>
    </row>
    <row r="39" spans="1:9" ht="30" customHeight="1">
      <c r="A39" s="2994"/>
      <c r="B39" s="2997"/>
      <c r="C39" s="2997"/>
      <c r="D39" s="2989"/>
      <c r="E39" s="2990"/>
      <c r="F39" s="1303"/>
      <c r="G39" s="1314">
        <f>+'Master Data'!H147</f>
        <v>1</v>
      </c>
      <c r="H39" s="1299" t="s">
        <v>2787</v>
      </c>
      <c r="I39" s="1295" t="str">
        <f>+'Master Data'!C147</f>
        <v>OHS Management, compliance and reporting</v>
      </c>
    </row>
    <row r="40" spans="1:9" ht="33" customHeight="1">
      <c r="A40" s="2994"/>
      <c r="B40" s="2997"/>
      <c r="C40" s="2997"/>
      <c r="D40" s="2989"/>
      <c r="E40" s="2990"/>
      <c r="F40" s="1303"/>
      <c r="G40" s="1314">
        <f>+'Master Data'!H148</f>
        <v>1</v>
      </c>
      <c r="H40" s="1299" t="s">
        <v>2787</v>
      </c>
      <c r="I40" s="1295" t="str">
        <f>+'Master Data'!C148</f>
        <v>Site documentation control, filing and archiving</v>
      </c>
    </row>
    <row r="41" spans="1:9" ht="33.6" customHeight="1">
      <c r="A41" s="2994"/>
      <c r="B41" s="2997"/>
      <c r="C41" s="2997"/>
      <c r="D41" s="2989"/>
      <c r="E41" s="2990"/>
      <c r="F41" s="1303"/>
      <c r="G41" s="1314">
        <f>+'Master Data'!H149</f>
        <v>1</v>
      </c>
      <c r="H41" s="1299" t="s">
        <v>2787</v>
      </c>
      <c r="I41" s="1295" t="str">
        <f>+'Master Data'!C149</f>
        <v>Queries and information required approach</v>
      </c>
    </row>
    <row r="42" spans="1:9" ht="36" customHeight="1">
      <c r="A42" s="2994"/>
      <c r="B42" s="2997"/>
      <c r="C42" s="2997"/>
      <c r="D42" s="2989"/>
      <c r="E42" s="2990"/>
      <c r="F42" s="1307"/>
      <c r="G42" s="1314">
        <f>+'Master Data'!H150</f>
        <v>2</v>
      </c>
      <c r="H42" s="1299" t="s">
        <v>2787</v>
      </c>
      <c r="I42" s="1295" t="str">
        <f>+'Master Data'!C150</f>
        <v>Procurement of outsourced resources e.g. sub-contractors</v>
      </c>
    </row>
    <row r="43" spans="1:9" ht="26.4" customHeight="1">
      <c r="A43" s="2994"/>
      <c r="B43" s="2997"/>
      <c r="C43" s="2997"/>
      <c r="D43" s="2989"/>
      <c r="E43" s="2990"/>
      <c r="F43" s="1303"/>
      <c r="G43" s="1314" t="str">
        <f>+'Master Data'!H151</f>
        <v xml:space="preserve"> </v>
      </c>
      <c r="H43" s="1299" t="s">
        <v>2787</v>
      </c>
      <c r="I43" s="1295" t="str">
        <f>+'Master Data'!C151</f>
        <v xml:space="preserve"> </v>
      </c>
    </row>
    <row r="44" spans="1:9" ht="26.4" customHeight="1">
      <c r="A44" s="2994"/>
      <c r="B44" s="2997"/>
      <c r="C44" s="2997"/>
      <c r="D44" s="2989"/>
      <c r="E44" s="2990"/>
      <c r="F44" s="1303"/>
      <c r="G44" s="1314" t="str">
        <f>+'Master Data'!H152</f>
        <v xml:space="preserve"> </v>
      </c>
      <c r="H44" s="1299" t="s">
        <v>2787</v>
      </c>
      <c r="I44" s="1295" t="str">
        <f>+'Master Data'!C152</f>
        <v xml:space="preserve"> </v>
      </c>
    </row>
    <row r="45" spans="1:9" ht="26.4" customHeight="1">
      <c r="A45" s="2995"/>
      <c r="B45" s="2998"/>
      <c r="C45" s="2998"/>
      <c r="D45" s="2991"/>
      <c r="E45" s="2992"/>
      <c r="F45" s="1303"/>
      <c r="G45" s="1314" t="str">
        <f>+'Master Data'!H153</f>
        <v xml:space="preserve"> </v>
      </c>
      <c r="H45" s="1299" t="s">
        <v>2787</v>
      </c>
      <c r="I45" s="1295" t="str">
        <f>+'Master Data'!C153</f>
        <v xml:space="preserve"> </v>
      </c>
    </row>
    <row r="46" spans="1:9" ht="30.6" customHeight="1">
      <c r="A46" s="1296" t="s">
        <v>660</v>
      </c>
      <c r="B46" s="2996" t="str">
        <f>+'Master Data'!C154</f>
        <v>Enterprise Development (Targeting of Youth Owned Contractors)</v>
      </c>
      <c r="C46" s="2996" t="str">
        <f>+'Master Data'!K154</f>
        <v>Contract Participation Goal (CPG) to meet specified Enterprise Development target of 50% (fifty Percent)</v>
      </c>
      <c r="D46" s="1313">
        <f>+'Master Data'!G154</f>
        <v>10</v>
      </c>
      <c r="E46" s="1297" t="s">
        <v>576</v>
      </c>
      <c r="F46" s="1308" t="s">
        <v>2793</v>
      </c>
      <c r="G46" s="3019" t="str">
        <f>+'Master Data'!H155</f>
        <v>0 ≤ 5</v>
      </c>
      <c r="H46" s="3020"/>
      <c r="I46" s="1295" t="str">
        <f>+'Master Data'!C155</f>
        <v>Tendered CPG less than 50% pro-rata to minimum target</v>
      </c>
    </row>
    <row r="47" spans="1:9" ht="17.399999999999999" customHeight="1">
      <c r="A47" s="1300"/>
      <c r="B47" s="2997"/>
      <c r="C47" s="2997"/>
      <c r="D47" s="1301"/>
      <c r="E47" s="1302"/>
      <c r="F47" s="1311"/>
      <c r="G47" s="3019">
        <f>+'Master Data'!H156</f>
        <v>5</v>
      </c>
      <c r="H47" s="3020"/>
      <c r="I47" s="1295" t="str">
        <f>+'Master Data'!C156</f>
        <v>Tendered CPG is 50%</v>
      </c>
    </row>
    <row r="48" spans="1:9" ht="30.6" customHeight="1">
      <c r="A48" s="1304"/>
      <c r="B48" s="2998"/>
      <c r="C48" s="2998"/>
      <c r="D48" s="1305"/>
      <c r="E48" s="1306"/>
      <c r="F48" s="1309"/>
      <c r="G48" s="3019" t="str">
        <f>+'Master Data'!H157</f>
        <v>≥ 5 ≥ 10</v>
      </c>
      <c r="H48" s="3020"/>
      <c r="I48" s="1295" t="str">
        <f>+'Master Data'!C157</f>
        <v>Tendered CPG is greater than 50% pro-rata to minimum target</v>
      </c>
    </row>
    <row r="49" spans="1:10">
      <c r="A49" s="1285"/>
      <c r="B49" s="1285"/>
      <c r="C49" s="618"/>
      <c r="D49" s="1286"/>
      <c r="E49" s="1286"/>
      <c r="F49" s="618"/>
      <c r="G49" s="1287"/>
      <c r="H49" s="618"/>
      <c r="I49" s="1288"/>
    </row>
    <row r="50" spans="1:10" ht="29.4" customHeight="1">
      <c r="A50" s="3021" t="s">
        <v>4266</v>
      </c>
      <c r="B50" s="3022"/>
      <c r="C50" s="3022"/>
      <c r="D50" s="3022"/>
      <c r="E50" s="3022"/>
      <c r="F50" s="3022"/>
      <c r="G50" s="3022"/>
      <c r="H50" s="3022"/>
      <c r="I50" s="3023"/>
    </row>
    <row r="51" spans="1:10">
      <c r="A51" s="1722"/>
      <c r="B51" s="1723"/>
      <c r="C51" s="1724"/>
      <c r="D51" s="1725"/>
      <c r="E51" s="1725"/>
      <c r="F51" s="1724"/>
      <c r="G51" s="1726"/>
      <c r="H51" s="1724"/>
      <c r="I51" s="1727"/>
    </row>
    <row r="52" spans="1:10" s="1284" customFormat="1" ht="28.2" customHeight="1">
      <c r="A52" s="1728"/>
      <c r="B52" s="1729" t="s">
        <v>2780</v>
      </c>
      <c r="C52" s="1730" t="s">
        <v>4267</v>
      </c>
      <c r="D52" s="1731"/>
      <c r="E52" s="1731"/>
      <c r="F52" s="1731" t="s">
        <v>2784</v>
      </c>
      <c r="G52" s="1732"/>
      <c r="H52" s="1730"/>
      <c r="I52" s="1733" t="s">
        <v>576</v>
      </c>
    </row>
    <row r="53" spans="1:10" ht="43.8" customHeight="1">
      <c r="A53" s="1734"/>
      <c r="B53" s="1740" t="s">
        <v>2797</v>
      </c>
      <c r="C53" s="3024" t="s">
        <v>4268</v>
      </c>
      <c r="D53" s="3024"/>
      <c r="E53" s="3024"/>
      <c r="F53" s="3024"/>
      <c r="G53" s="3024"/>
      <c r="H53" s="1741">
        <v>80</v>
      </c>
      <c r="I53" s="1742" t="s">
        <v>576</v>
      </c>
    </row>
    <row r="54" spans="1:10" s="503" customFormat="1" ht="37.799999999999997" customHeight="1">
      <c r="A54" s="1736"/>
      <c r="B54" s="1737" t="s">
        <v>4269</v>
      </c>
      <c r="C54" s="3002">
        <f>'T2.9_Preference Points Claim '!A66</f>
        <v>0</v>
      </c>
      <c r="D54" s="3002"/>
      <c r="E54" s="3002"/>
      <c r="F54" s="3002"/>
      <c r="G54" s="3002"/>
      <c r="H54" s="1743">
        <f>'T2.9_Preference Points Claim '!F66</f>
        <v>0</v>
      </c>
      <c r="I54" s="1738" t="s">
        <v>576</v>
      </c>
      <c r="J54" s="3009" t="s">
        <v>4277</v>
      </c>
    </row>
    <row r="55" spans="1:10" ht="37.799999999999997" customHeight="1">
      <c r="A55" s="1735"/>
      <c r="B55" s="1737" t="s">
        <v>4270</v>
      </c>
      <c r="C55" s="3002">
        <f>'T2.9_Preference Points Claim '!A67</f>
        <v>0</v>
      </c>
      <c r="D55" s="3002"/>
      <c r="E55" s="3002"/>
      <c r="F55" s="3002"/>
      <c r="G55" s="3002"/>
      <c r="H55" s="1743">
        <f>'T2.9_Preference Points Claim '!F67</f>
        <v>0</v>
      </c>
      <c r="I55" s="1738" t="s">
        <v>576</v>
      </c>
      <c r="J55" s="3009"/>
    </row>
    <row r="56" spans="1:10" ht="37.799999999999997" customHeight="1">
      <c r="A56" s="1735"/>
      <c r="B56" s="1737" t="s">
        <v>4271</v>
      </c>
      <c r="C56" s="3002">
        <f>'T2.9_Preference Points Claim '!A68</f>
        <v>0</v>
      </c>
      <c r="D56" s="3002"/>
      <c r="E56" s="3002"/>
      <c r="F56" s="3002"/>
      <c r="G56" s="3002"/>
      <c r="H56" s="1743">
        <f>'T2.9_Preference Points Claim '!F68</f>
        <v>0</v>
      </c>
      <c r="I56" s="1738" t="s">
        <v>576</v>
      </c>
      <c r="J56" s="3009"/>
    </row>
    <row r="57" spans="1:10" ht="37.799999999999997" customHeight="1">
      <c r="A57" s="1735"/>
      <c r="B57" s="1737" t="s">
        <v>4272</v>
      </c>
      <c r="C57" s="3002">
        <f>'T2.9_Preference Points Claim '!A69</f>
        <v>0</v>
      </c>
      <c r="D57" s="3002"/>
      <c r="E57" s="3002"/>
      <c r="F57" s="3002"/>
      <c r="G57" s="3002"/>
      <c r="H57" s="1743">
        <f>'T2.9_Preference Points Claim '!F69</f>
        <v>0</v>
      </c>
      <c r="I57" s="1738" t="s">
        <v>576</v>
      </c>
      <c r="J57" s="3009"/>
    </row>
    <row r="58" spans="1:10" ht="37.799999999999997" customHeight="1">
      <c r="A58" s="1735"/>
      <c r="B58" s="1737" t="s">
        <v>4273</v>
      </c>
      <c r="C58" s="3002">
        <f>'T2.9_Preference Points Claim '!A70</f>
        <v>0</v>
      </c>
      <c r="D58" s="3002"/>
      <c r="E58" s="3002"/>
      <c r="F58" s="3002"/>
      <c r="G58" s="3002"/>
      <c r="H58" s="1743">
        <f>'T2.9_Preference Points Claim '!F70</f>
        <v>0</v>
      </c>
      <c r="I58" s="1738" t="s">
        <v>576</v>
      </c>
      <c r="J58" s="3009"/>
    </row>
    <row r="59" spans="1:10" ht="37.799999999999997" customHeight="1">
      <c r="A59" s="1739"/>
      <c r="B59" s="1737" t="s">
        <v>4274</v>
      </c>
      <c r="C59" s="3002">
        <f>'T2.9_Preference Points Claim '!A71</f>
        <v>0</v>
      </c>
      <c r="D59" s="3002"/>
      <c r="E59" s="3002"/>
      <c r="F59" s="3002"/>
      <c r="G59" s="3002"/>
      <c r="H59" s="1743">
        <f>'T2.9_Preference Points Claim '!F71</f>
        <v>0</v>
      </c>
      <c r="I59" s="1738" t="s">
        <v>576</v>
      </c>
      <c r="J59" s="3009"/>
    </row>
    <row r="60" spans="1:10" ht="37.799999999999997" customHeight="1">
      <c r="A60" s="1739"/>
      <c r="B60" s="1737" t="s">
        <v>4275</v>
      </c>
      <c r="C60" s="3002">
        <f>'T2.9_Preference Points Claim '!A72</f>
        <v>0</v>
      </c>
      <c r="D60" s="3002"/>
      <c r="E60" s="3002"/>
      <c r="F60" s="3002"/>
      <c r="G60" s="3002"/>
      <c r="H60" s="1743">
        <f>'T2.9_Preference Points Claim '!F72</f>
        <v>0</v>
      </c>
      <c r="I60" s="1738" t="s">
        <v>576</v>
      </c>
      <c r="J60" s="3009"/>
    </row>
    <row r="61" spans="1:10" ht="37.799999999999997" customHeight="1">
      <c r="A61" s="1739"/>
      <c r="B61" s="1737" t="s">
        <v>4276</v>
      </c>
      <c r="C61" s="3002">
        <f>'T2.9_Preference Points Claim '!A73</f>
        <v>0</v>
      </c>
      <c r="D61" s="3002"/>
      <c r="E61" s="3002"/>
      <c r="F61" s="3002"/>
      <c r="G61" s="3002"/>
      <c r="H61" s="1743">
        <f>'T2.9_Preference Points Claim '!F73</f>
        <v>0</v>
      </c>
      <c r="I61" s="1738" t="s">
        <v>576</v>
      </c>
      <c r="J61" s="3009"/>
    </row>
    <row r="62" spans="1:10">
      <c r="A62" s="1285"/>
      <c r="B62" s="1285"/>
      <c r="C62" s="618"/>
      <c r="D62" s="1286"/>
      <c r="E62" s="1286"/>
      <c r="F62" s="618"/>
      <c r="G62" s="1287"/>
      <c r="H62" s="618"/>
      <c r="I62" s="1288"/>
    </row>
    <row r="63" spans="1:10">
      <c r="A63" s="1285"/>
      <c r="B63" s="1285"/>
      <c r="C63" s="618"/>
      <c r="D63" s="1286"/>
      <c r="E63" s="1286"/>
      <c r="F63" s="618"/>
      <c r="G63" s="1287"/>
      <c r="H63" s="618"/>
      <c r="I63" s="1288"/>
    </row>
    <row r="64" spans="1:10">
      <c r="A64" s="1285"/>
      <c r="B64" s="1285"/>
      <c r="C64" s="618"/>
      <c r="D64" s="1286"/>
      <c r="E64" s="1286"/>
      <c r="F64" s="618"/>
      <c r="G64" s="1287"/>
      <c r="H64" s="618"/>
      <c r="I64" s="1288"/>
    </row>
    <row r="65" spans="1:9">
      <c r="A65" s="1285"/>
      <c r="B65" s="1285"/>
      <c r="C65" s="618"/>
      <c r="D65" s="1286"/>
      <c r="E65" s="1286"/>
      <c r="F65" s="618"/>
      <c r="G65" s="1287"/>
      <c r="H65" s="618"/>
      <c r="I65" s="1288"/>
    </row>
  </sheetData>
  <mergeCells count="42">
    <mergeCell ref="J54:J61"/>
    <mergeCell ref="A1:I1"/>
    <mergeCell ref="A2:I2"/>
    <mergeCell ref="A3:I4"/>
    <mergeCell ref="K7:M8"/>
    <mergeCell ref="G8:H8"/>
    <mergeCell ref="A5:I5"/>
    <mergeCell ref="C54:G54"/>
    <mergeCell ref="B46:B48"/>
    <mergeCell ref="C46:C48"/>
    <mergeCell ref="G46:H46"/>
    <mergeCell ref="G47:H47"/>
    <mergeCell ref="G48:H48"/>
    <mergeCell ref="A50:I50"/>
    <mergeCell ref="C53:G53"/>
    <mergeCell ref="D16:E22"/>
    <mergeCell ref="A15:A22"/>
    <mergeCell ref="A10:A14"/>
    <mergeCell ref="B9:B14"/>
    <mergeCell ref="C9:C14"/>
    <mergeCell ref="D10:E14"/>
    <mergeCell ref="B15:B22"/>
    <mergeCell ref="C15:C22"/>
    <mergeCell ref="C61:G61"/>
    <mergeCell ref="C55:G55"/>
    <mergeCell ref="C56:G56"/>
    <mergeCell ref="C57:G57"/>
    <mergeCell ref="C58:G58"/>
    <mergeCell ref="C59:G59"/>
    <mergeCell ref="C60:G60"/>
    <mergeCell ref="D24:E25"/>
    <mergeCell ref="D32:E33"/>
    <mergeCell ref="A34:A45"/>
    <mergeCell ref="B34:B45"/>
    <mergeCell ref="C34:C45"/>
    <mergeCell ref="D35:E45"/>
    <mergeCell ref="A31:A33"/>
    <mergeCell ref="B31:B33"/>
    <mergeCell ref="C31:C33"/>
    <mergeCell ref="A23:A25"/>
    <mergeCell ref="B23:B25"/>
    <mergeCell ref="C23:C25"/>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25" max="8" man="1"/>
    <brk id="45"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959489" r:id="rId4" name="Button 1">
              <controlPr defaultSize="0" print="0" autoFill="0" autoPict="0" macro="[0]!ToMainMenu">
                <anchor>
                  <from>
                    <xdr:col>9</xdr:col>
                    <xdr:colOff>647700</xdr:colOff>
                    <xdr:row>2</xdr:row>
                    <xdr:rowOff>121920</xdr:rowOff>
                  </from>
                  <to>
                    <xdr:col>9</xdr:col>
                    <xdr:colOff>2141220</xdr:colOff>
                    <xdr:row>4</xdr:row>
                    <xdr:rowOff>114300</xdr:rowOff>
                  </to>
                </anchor>
              </controlPr>
            </control>
          </mc:Choice>
        </mc:AlternateContent>
        <mc:AlternateContent xmlns:mc="http://schemas.openxmlformats.org/markup-compatibility/2006">
          <mc:Choice Requires="x14">
            <control shapeId="959490" r:id="rId5" name="Button 2">
              <controlPr defaultSize="0" print="0" autoFill="0" autoPict="0" macro="[0]!PrintSheet">
                <anchor>
                  <from>
                    <xdr:col>9</xdr:col>
                    <xdr:colOff>647700</xdr:colOff>
                    <xdr:row>4</xdr:row>
                    <xdr:rowOff>746760</xdr:rowOff>
                  </from>
                  <to>
                    <xdr:col>9</xdr:col>
                    <xdr:colOff>2141220</xdr:colOff>
                    <xdr:row>4</xdr:row>
                    <xdr:rowOff>1104900</xdr:rowOff>
                  </to>
                </anchor>
              </controlPr>
            </control>
          </mc:Choice>
        </mc:AlternateContent>
        <mc:AlternateContent xmlns:mc="http://schemas.openxmlformats.org/markup-compatibility/2006">
          <mc:Choice Requires="x14">
            <control shapeId="959491" r:id="rId6" name="Button 3">
              <controlPr defaultSize="0" print="0" autoFill="0" autoPict="0" macro="[0]!PrintPreview">
                <anchor>
                  <from>
                    <xdr:col>9</xdr:col>
                    <xdr:colOff>647700</xdr:colOff>
                    <xdr:row>4</xdr:row>
                    <xdr:rowOff>160020</xdr:rowOff>
                  </from>
                  <to>
                    <xdr:col>9</xdr:col>
                    <xdr:colOff>2141220</xdr:colOff>
                    <xdr:row>4</xdr:row>
                    <xdr:rowOff>419100</xdr:rowOff>
                  </to>
                </anchor>
              </controlPr>
            </control>
          </mc:Choice>
        </mc:AlternateContent>
        <mc:AlternateContent xmlns:mc="http://schemas.openxmlformats.org/markup-compatibility/2006">
          <mc:Choice Requires="x14">
            <control shapeId="959492" r:id="rId7" name="Button 4">
              <controlPr defaultSize="0" print="0" autoFill="0" autoPict="0" macro="[0]!ToDataEntry">
                <anchor>
                  <from>
                    <xdr:col>9</xdr:col>
                    <xdr:colOff>647700</xdr:colOff>
                    <xdr:row>4</xdr:row>
                    <xdr:rowOff>1112520</xdr:rowOff>
                  </from>
                  <to>
                    <xdr:col>9</xdr:col>
                    <xdr:colOff>2141220</xdr:colOff>
                    <xdr:row>7</xdr:row>
                    <xdr:rowOff>7620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X64"/>
  <sheetViews>
    <sheetView zoomScaleNormal="100" workbookViewId="0">
      <selection activeCell="C97" sqref="C97:G97"/>
    </sheetView>
  </sheetViews>
  <sheetFormatPr defaultRowHeight="13.2"/>
  <sheetData>
    <row r="1" spans="1:24" ht="31.5" customHeight="1" thickTop="1">
      <c r="A1" s="3038" t="s">
        <v>4055</v>
      </c>
      <c r="B1" s="3039"/>
      <c r="C1" s="3039"/>
      <c r="D1" s="3039"/>
      <c r="E1" s="3039"/>
      <c r="F1" s="3039"/>
      <c r="G1" s="3039"/>
      <c r="H1" s="3039"/>
      <c r="I1" s="3039"/>
      <c r="J1" s="3039"/>
      <c r="K1" s="3039"/>
      <c r="L1" s="3039"/>
      <c r="M1" s="3039"/>
      <c r="N1" s="3039"/>
      <c r="O1" s="3039"/>
      <c r="P1" s="3039"/>
      <c r="Q1" s="3039"/>
      <c r="R1" s="3039"/>
    </row>
    <row r="2" spans="1:24" ht="32.25" customHeight="1" thickBot="1">
      <c r="A2" s="3040" t="s">
        <v>4056</v>
      </c>
      <c r="B2" s="3041"/>
      <c r="C2" s="3041"/>
      <c r="D2" s="3041"/>
      <c r="E2" s="3041"/>
      <c r="F2" s="3041"/>
      <c r="G2" s="3041"/>
      <c r="H2" s="3041"/>
      <c r="I2" s="3041"/>
      <c r="J2" s="3041"/>
      <c r="K2" s="3041"/>
      <c r="L2" s="3041"/>
      <c r="M2" s="3041"/>
      <c r="N2" s="3041"/>
      <c r="O2" s="3041"/>
      <c r="P2" s="3041"/>
      <c r="Q2" s="3041"/>
      <c r="R2" s="3041"/>
    </row>
    <row r="3" spans="1:24" ht="27" customHeight="1" thickTop="1">
      <c r="A3" s="3042" t="s">
        <v>4057</v>
      </c>
      <c r="B3" s="3043"/>
      <c r="C3" s="3043"/>
      <c r="D3" s="3043"/>
      <c r="E3" s="3043"/>
      <c r="F3" s="3043"/>
      <c r="G3" s="3043"/>
      <c r="H3" s="3043"/>
      <c r="I3" s="3043"/>
      <c r="J3" s="3043"/>
      <c r="K3" s="3043"/>
      <c r="L3" s="3043"/>
      <c r="M3" s="3043"/>
      <c r="N3" s="3043"/>
      <c r="O3" s="3043"/>
      <c r="P3" s="3043"/>
      <c r="Q3" s="3043"/>
      <c r="R3" s="3044"/>
    </row>
    <row r="4" spans="1:24" ht="21.75" customHeight="1">
      <c r="A4" s="3025" t="s">
        <v>4058</v>
      </c>
      <c r="B4" s="3026"/>
      <c r="C4" s="3045" t="str">
        <f>'Master Data'!F12</f>
        <v>ZNQ1222 W</v>
      </c>
      <c r="D4" s="3045"/>
      <c r="E4" s="3045"/>
      <c r="F4" s="3026" t="s">
        <v>4059</v>
      </c>
      <c r="G4" s="3026"/>
      <c r="H4" s="3026"/>
      <c r="I4" s="3045" t="str">
        <f>'Master Data'!F13</f>
        <v>As per advertisment</v>
      </c>
      <c r="J4" s="3045"/>
      <c r="K4" s="3045"/>
      <c r="L4" s="3045"/>
      <c r="M4" s="3045"/>
      <c r="N4" s="3045"/>
      <c r="O4" s="3046" t="s">
        <v>4060</v>
      </c>
      <c r="P4" s="3046"/>
      <c r="Q4" s="3047">
        <f>'Master Data'!H13</f>
        <v>0.45833333333333331</v>
      </c>
      <c r="R4" s="3048"/>
      <c r="S4" s="3085" t="s">
        <v>4116</v>
      </c>
      <c r="T4" s="3086"/>
      <c r="U4" s="3086"/>
      <c r="V4" s="3086"/>
      <c r="W4" s="3086"/>
      <c r="X4" s="3086"/>
    </row>
    <row r="5" spans="1:24" ht="38.25" customHeight="1">
      <c r="A5" s="3025" t="s">
        <v>28</v>
      </c>
      <c r="B5" s="3026"/>
      <c r="C5" s="3027" t="str">
        <f>'Master Data'!D18</f>
        <v>INGWAVUMA: JOSINI: REPAIRS AND MAINTENANCE TO TWO CLASSROOMS</v>
      </c>
      <c r="D5" s="3027"/>
      <c r="E5" s="3027"/>
      <c r="F5" s="3027"/>
      <c r="G5" s="3027"/>
      <c r="H5" s="3027"/>
      <c r="I5" s="3027"/>
      <c r="J5" s="3027"/>
      <c r="K5" s="3027"/>
      <c r="L5" s="3027"/>
      <c r="M5" s="3027"/>
      <c r="N5" s="3027"/>
      <c r="O5" s="3027"/>
      <c r="P5" s="3027"/>
      <c r="Q5" s="3027"/>
      <c r="R5" s="3028"/>
      <c r="S5" s="3085"/>
      <c r="T5" s="3086"/>
      <c r="U5" s="3086"/>
      <c r="V5" s="3086"/>
      <c r="W5" s="3086"/>
      <c r="X5" s="3086"/>
    </row>
    <row r="6" spans="1:24" ht="18.75" customHeight="1">
      <c r="A6" s="3029" t="s">
        <v>4061</v>
      </c>
      <c r="B6" s="3030"/>
      <c r="C6" s="3030"/>
      <c r="D6" s="3030"/>
      <c r="E6" s="3030"/>
      <c r="F6" s="3030"/>
      <c r="G6" s="3030"/>
      <c r="H6" s="3030"/>
      <c r="I6" s="3030"/>
      <c r="J6" s="3030"/>
      <c r="K6" s="3030"/>
      <c r="L6" s="3030"/>
      <c r="M6" s="3030"/>
      <c r="N6" s="3030"/>
      <c r="O6" s="3030"/>
      <c r="P6" s="3030"/>
      <c r="Q6" s="3030"/>
      <c r="R6" s="3031"/>
      <c r="S6" s="3085"/>
      <c r="T6" s="3086"/>
      <c r="U6" s="3086"/>
      <c r="V6" s="3086"/>
      <c r="W6" s="3086"/>
      <c r="X6" s="3086"/>
    </row>
    <row r="7" spans="1:24" ht="38.25" customHeight="1">
      <c r="A7" s="3032" t="s">
        <v>4062</v>
      </c>
      <c r="B7" s="3033"/>
      <c r="C7" s="3033"/>
      <c r="D7" s="3033"/>
      <c r="E7" s="3033"/>
      <c r="F7" s="3033"/>
      <c r="G7" s="3033"/>
      <c r="H7" s="3033"/>
      <c r="I7" s="3033"/>
      <c r="J7" s="3033"/>
      <c r="K7" s="3033"/>
      <c r="L7" s="3033"/>
      <c r="M7" s="3033"/>
      <c r="N7" s="3033"/>
      <c r="O7" s="3033"/>
      <c r="P7" s="3033"/>
      <c r="Q7" s="3033"/>
      <c r="R7" s="3034"/>
    </row>
    <row r="8" spans="1:24">
      <c r="A8" s="3035"/>
      <c r="B8" s="3036"/>
      <c r="C8" s="3036"/>
      <c r="D8" s="3036"/>
      <c r="E8" s="3036"/>
      <c r="F8" s="3036"/>
      <c r="G8" s="3036"/>
      <c r="H8" s="3036"/>
      <c r="I8" s="3036"/>
      <c r="J8" s="3036"/>
      <c r="K8" s="3036"/>
      <c r="L8" s="3036"/>
      <c r="M8" s="3036"/>
      <c r="N8" s="3036"/>
      <c r="O8" s="3036"/>
      <c r="P8" s="3036"/>
      <c r="Q8" s="3036"/>
      <c r="R8" s="3037"/>
    </row>
    <row r="9" spans="1:24">
      <c r="A9" s="3035"/>
      <c r="B9" s="3036"/>
      <c r="C9" s="3036"/>
      <c r="D9" s="3036"/>
      <c r="E9" s="3036"/>
      <c r="F9" s="3036"/>
      <c r="G9" s="3036"/>
      <c r="H9" s="3036"/>
      <c r="I9" s="3036"/>
      <c r="J9" s="3036"/>
      <c r="K9" s="3036"/>
      <c r="L9" s="3036"/>
      <c r="M9" s="3036"/>
      <c r="N9" s="3036"/>
      <c r="O9" s="3036"/>
      <c r="P9" s="3036"/>
      <c r="Q9" s="3036"/>
      <c r="R9" s="3037"/>
    </row>
    <row r="10" spans="1:24">
      <c r="A10" s="3035"/>
      <c r="B10" s="3036"/>
      <c r="C10" s="3036"/>
      <c r="D10" s="3036"/>
      <c r="E10" s="3036"/>
      <c r="F10" s="3036"/>
      <c r="G10" s="3036"/>
      <c r="H10" s="3036"/>
      <c r="I10" s="3036"/>
      <c r="J10" s="3036"/>
      <c r="K10" s="3036"/>
      <c r="L10" s="3036"/>
      <c r="M10" s="3036"/>
      <c r="N10" s="3036"/>
      <c r="O10" s="3036"/>
      <c r="P10" s="3036"/>
      <c r="Q10" s="3036"/>
      <c r="R10" s="3037"/>
    </row>
    <row r="11" spans="1:24">
      <c r="A11" s="3035"/>
      <c r="B11" s="3036"/>
      <c r="C11" s="3036"/>
      <c r="D11" s="3036"/>
      <c r="E11" s="3036"/>
      <c r="F11" s="3036"/>
      <c r="G11" s="3036"/>
      <c r="H11" s="3036"/>
      <c r="I11" s="3036"/>
      <c r="J11" s="3036"/>
      <c r="K11" s="3036"/>
      <c r="L11" s="3036"/>
      <c r="M11" s="3036"/>
      <c r="N11" s="3036"/>
      <c r="O11" s="3036"/>
      <c r="P11" s="3036"/>
      <c r="Q11" s="3036"/>
      <c r="R11" s="3037"/>
    </row>
    <row r="12" spans="1:24" ht="24" customHeight="1">
      <c r="A12" s="3029" t="s">
        <v>4063</v>
      </c>
      <c r="B12" s="3030"/>
      <c r="C12" s="3030"/>
      <c r="D12" s="3030"/>
      <c r="E12" s="3030"/>
      <c r="F12" s="3030"/>
      <c r="G12" s="3030"/>
      <c r="H12" s="3030"/>
      <c r="I12" s="3030"/>
      <c r="J12" s="3030"/>
      <c r="K12" s="3030"/>
      <c r="L12" s="3030"/>
      <c r="M12" s="3030"/>
      <c r="N12" s="3030"/>
      <c r="O12" s="3030"/>
      <c r="P12" s="3030"/>
      <c r="Q12" s="3030"/>
      <c r="R12" s="3031"/>
    </row>
    <row r="13" spans="1:24" ht="45.75" customHeight="1">
      <c r="A13" s="3049" t="s">
        <v>4064</v>
      </c>
      <c r="B13" s="3045"/>
      <c r="C13" s="3045"/>
      <c r="D13" s="3045"/>
      <c r="E13" s="3045"/>
      <c r="F13" s="3045"/>
      <c r="G13" s="3045"/>
      <c r="H13" s="3045"/>
      <c r="I13" s="3045"/>
      <c r="J13" s="3045"/>
      <c r="K13" s="3045"/>
      <c r="L13" s="3045"/>
      <c r="M13" s="3045"/>
      <c r="N13" s="3045"/>
      <c r="O13" s="3045"/>
      <c r="P13" s="3045"/>
      <c r="Q13" s="3045"/>
      <c r="R13" s="3050"/>
    </row>
    <row r="14" spans="1:24" ht="45.75" customHeight="1">
      <c r="A14" s="3049" t="s">
        <v>4065</v>
      </c>
      <c r="B14" s="3045"/>
      <c r="C14" s="3045"/>
      <c r="D14" s="3045"/>
      <c r="E14" s="3045"/>
      <c r="F14" s="3045"/>
      <c r="G14" s="3045"/>
      <c r="H14" s="3045"/>
      <c r="I14" s="3045"/>
      <c r="J14" s="3045"/>
      <c r="K14" s="3045"/>
      <c r="L14" s="3045"/>
      <c r="M14" s="3045"/>
      <c r="N14" s="3045"/>
      <c r="O14" s="3045"/>
      <c r="P14" s="3045"/>
      <c r="Q14" s="3045"/>
      <c r="R14" s="3050"/>
    </row>
    <row r="15" spans="1:24" ht="45.75" customHeight="1">
      <c r="A15" s="3049" t="s">
        <v>4066</v>
      </c>
      <c r="B15" s="3045"/>
      <c r="C15" s="3045"/>
      <c r="D15" s="3045"/>
      <c r="E15" s="3045"/>
      <c r="F15" s="3045"/>
      <c r="G15" s="3045"/>
      <c r="H15" s="3045"/>
      <c r="I15" s="3045"/>
      <c r="J15" s="3045"/>
      <c r="K15" s="3045"/>
      <c r="L15" s="3045"/>
      <c r="M15" s="3045"/>
      <c r="N15" s="3045"/>
      <c r="O15" s="3045"/>
      <c r="P15" s="3045"/>
      <c r="Q15" s="3045"/>
      <c r="R15" s="3050"/>
    </row>
    <row r="16" spans="1:24" ht="45.75" customHeight="1">
      <c r="A16" s="3049" t="s">
        <v>1029</v>
      </c>
      <c r="B16" s="3045"/>
      <c r="C16" s="3045"/>
      <c r="D16" s="3045" t="s">
        <v>4067</v>
      </c>
      <c r="E16" s="3045"/>
      <c r="F16" s="3045"/>
      <c r="G16" s="3045"/>
      <c r="H16" s="3045"/>
      <c r="I16" s="3045"/>
      <c r="J16" s="3045"/>
      <c r="K16" s="3045"/>
      <c r="L16" s="3045"/>
      <c r="M16" s="3045" t="s">
        <v>4068</v>
      </c>
      <c r="N16" s="3045"/>
      <c r="O16" s="3045"/>
      <c r="P16" s="3045"/>
      <c r="Q16" s="3045"/>
      <c r="R16" s="3050"/>
    </row>
    <row r="17" spans="1:18" ht="45.75" customHeight="1">
      <c r="A17" s="3049" t="s">
        <v>4069</v>
      </c>
      <c r="B17" s="3045"/>
      <c r="C17" s="3045"/>
      <c r="D17" s="3045"/>
      <c r="E17" s="3045"/>
      <c r="F17" s="3045"/>
      <c r="G17" s="3045"/>
      <c r="H17" s="3045"/>
      <c r="I17" s="3045"/>
      <c r="J17" s="3045"/>
      <c r="K17" s="3045"/>
      <c r="L17" s="3045"/>
      <c r="M17" s="3045"/>
      <c r="N17" s="3045"/>
      <c r="O17" s="3045"/>
      <c r="P17" s="3045"/>
      <c r="Q17" s="3045"/>
      <c r="R17" s="3050"/>
    </row>
    <row r="18" spans="1:18" ht="45.75" customHeight="1">
      <c r="A18" s="3049" t="s">
        <v>1031</v>
      </c>
      <c r="B18" s="3045"/>
      <c r="C18" s="3045"/>
      <c r="D18" s="3045" t="s">
        <v>4067</v>
      </c>
      <c r="E18" s="3045"/>
      <c r="F18" s="3045"/>
      <c r="G18" s="3045"/>
      <c r="H18" s="3045"/>
      <c r="I18" s="3045"/>
      <c r="J18" s="3045"/>
      <c r="K18" s="3045"/>
      <c r="L18" s="3045"/>
      <c r="M18" s="3045" t="s">
        <v>4068</v>
      </c>
      <c r="N18" s="3045"/>
      <c r="O18" s="3045"/>
      <c r="P18" s="3045"/>
      <c r="Q18" s="3045"/>
      <c r="R18" s="3050"/>
    </row>
    <row r="19" spans="1:18" ht="45.75" customHeight="1">
      <c r="A19" s="3049" t="s">
        <v>4070</v>
      </c>
      <c r="B19" s="3045"/>
      <c r="C19" s="3045"/>
      <c r="D19" s="3045"/>
      <c r="E19" s="3045"/>
      <c r="F19" s="3045"/>
      <c r="G19" s="3045"/>
      <c r="H19" s="3045"/>
      <c r="I19" s="3045"/>
      <c r="J19" s="3045"/>
      <c r="K19" s="3045"/>
      <c r="L19" s="3045"/>
      <c r="M19" s="3045"/>
      <c r="N19" s="3045"/>
      <c r="O19" s="3045"/>
      <c r="P19" s="3045"/>
      <c r="Q19" s="3045"/>
      <c r="R19" s="3050"/>
    </row>
    <row r="20" spans="1:18" ht="45.75" customHeight="1">
      <c r="A20" s="3049" t="s">
        <v>4071</v>
      </c>
      <c r="B20" s="3045"/>
      <c r="C20" s="3045"/>
      <c r="D20" s="3045"/>
      <c r="E20" s="3045"/>
      <c r="F20" s="3045"/>
      <c r="G20" s="3045"/>
      <c r="H20" s="3045"/>
      <c r="I20" s="3045"/>
      <c r="J20" s="3045"/>
      <c r="K20" s="3045"/>
      <c r="L20" s="3045"/>
      <c r="M20" s="3045"/>
      <c r="N20" s="3045"/>
      <c r="O20" s="3045"/>
      <c r="P20" s="3045"/>
      <c r="Q20" s="3045"/>
      <c r="R20" s="3050"/>
    </row>
    <row r="21" spans="1:18" ht="45.75" customHeight="1">
      <c r="A21" s="3049"/>
      <c r="B21" s="3045"/>
      <c r="C21" s="3045"/>
      <c r="D21" s="3026" t="s">
        <v>4072</v>
      </c>
      <c r="E21" s="3026"/>
      <c r="F21" s="3026"/>
      <c r="G21" s="3026"/>
      <c r="H21" s="3045"/>
      <c r="I21" s="3045"/>
      <c r="J21" s="3045"/>
      <c r="K21" s="3026" t="s">
        <v>4073</v>
      </c>
      <c r="L21" s="3026"/>
      <c r="M21" s="3026"/>
      <c r="N21" s="3051"/>
      <c r="O21" s="3051"/>
      <c r="P21" s="3051"/>
      <c r="Q21" s="3051"/>
      <c r="R21" s="3052"/>
    </row>
    <row r="22" spans="1:18" ht="45.75" customHeight="1">
      <c r="A22" s="3032" t="s">
        <v>4074</v>
      </c>
      <c r="B22" s="3033"/>
      <c r="C22" s="3033"/>
      <c r="D22" s="3051" t="s">
        <v>4075</v>
      </c>
      <c r="E22" s="3051"/>
      <c r="F22" s="3051"/>
      <c r="G22" s="3051"/>
      <c r="H22" s="3051"/>
      <c r="I22" s="3051"/>
      <c r="J22" s="3051"/>
      <c r="K22" s="3053" t="s">
        <v>4076</v>
      </c>
      <c r="L22" s="3053"/>
      <c r="M22" s="3053"/>
      <c r="N22" s="3053"/>
      <c r="O22" s="3053"/>
      <c r="P22" s="3045" t="s">
        <v>4077</v>
      </c>
      <c r="Q22" s="3045"/>
      <c r="R22" s="3050"/>
    </row>
    <row r="23" spans="1:18" ht="45.75" customHeight="1">
      <c r="A23" s="3032"/>
      <c r="B23" s="3033"/>
      <c r="C23" s="3033"/>
      <c r="D23" s="3045"/>
      <c r="E23" s="3045"/>
      <c r="F23" s="3045"/>
      <c r="G23" s="3045"/>
      <c r="H23" s="3045"/>
      <c r="I23" s="3045"/>
      <c r="J23" s="3045"/>
      <c r="K23" s="3053"/>
      <c r="L23" s="3053"/>
      <c r="M23" s="3053"/>
      <c r="N23" s="3053"/>
      <c r="O23" s="3053"/>
      <c r="P23" s="3045" t="s">
        <v>2995</v>
      </c>
      <c r="Q23" s="3045"/>
      <c r="R23" s="3050"/>
    </row>
    <row r="24" spans="1:18" ht="45.75" customHeight="1">
      <c r="A24" s="3032"/>
      <c r="B24" s="3033"/>
      <c r="C24" s="3033"/>
      <c r="D24" s="3051" t="s">
        <v>4078</v>
      </c>
      <c r="E24" s="3051"/>
      <c r="F24" s="3051"/>
      <c r="G24" s="3051"/>
      <c r="H24" s="3051"/>
      <c r="I24" s="3051"/>
      <c r="J24" s="3051"/>
      <c r="K24" s="3053"/>
      <c r="L24" s="3053"/>
      <c r="M24" s="3053"/>
      <c r="N24" s="3053"/>
      <c r="O24" s="3053"/>
      <c r="P24" s="3045" t="s">
        <v>4078</v>
      </c>
      <c r="Q24" s="3045"/>
      <c r="R24" s="3050"/>
    </row>
    <row r="25" spans="1:18" ht="45.75" customHeight="1">
      <c r="A25" s="3054" t="s">
        <v>4079</v>
      </c>
      <c r="B25" s="3053"/>
      <c r="C25" s="3053"/>
      <c r="D25" s="3033"/>
      <c r="E25" s="3033"/>
      <c r="F25" s="3033"/>
      <c r="G25" s="3033"/>
      <c r="H25" s="3033"/>
      <c r="I25" s="3033"/>
      <c r="J25" s="3033"/>
      <c r="K25" s="3033"/>
      <c r="L25" s="3033"/>
      <c r="M25" s="3033"/>
      <c r="N25" s="3033"/>
      <c r="O25" s="3033"/>
      <c r="P25" s="3033"/>
      <c r="Q25" s="3033"/>
      <c r="R25" s="3034"/>
    </row>
    <row r="26" spans="1:18">
      <c r="A26" s="3054" t="s">
        <v>4080</v>
      </c>
      <c r="B26" s="3053"/>
      <c r="C26" s="3053"/>
      <c r="D26" s="3051" t="s">
        <v>4081</v>
      </c>
      <c r="E26" s="3051"/>
      <c r="F26" s="3051"/>
      <c r="G26" s="3051"/>
      <c r="H26" s="3051" t="s">
        <v>911</v>
      </c>
      <c r="I26" s="3051"/>
      <c r="J26" s="3051"/>
      <c r="K26" s="3051"/>
      <c r="L26" s="3033" t="s">
        <v>4082</v>
      </c>
      <c r="M26" s="3033"/>
      <c r="N26" s="3051" t="s">
        <v>908</v>
      </c>
      <c r="O26" s="3051"/>
      <c r="P26" s="3051" t="s">
        <v>911</v>
      </c>
      <c r="Q26" s="3051"/>
      <c r="R26" s="3052"/>
    </row>
    <row r="27" spans="1:18">
      <c r="A27" s="3054"/>
      <c r="B27" s="3053"/>
      <c r="C27" s="3053"/>
      <c r="D27" s="3051"/>
      <c r="E27" s="3051"/>
      <c r="F27" s="3051"/>
      <c r="G27" s="3051"/>
      <c r="H27" s="3051"/>
      <c r="I27" s="3051"/>
      <c r="J27" s="3051"/>
      <c r="K27" s="3051"/>
      <c r="L27" s="3033"/>
      <c r="M27" s="3033"/>
      <c r="N27" s="3051"/>
      <c r="O27" s="3051"/>
      <c r="P27" s="3051"/>
      <c r="Q27" s="3051"/>
      <c r="R27" s="3052"/>
    </row>
    <row r="28" spans="1:18">
      <c r="A28" s="3054"/>
      <c r="B28" s="3053"/>
      <c r="C28" s="3053"/>
      <c r="D28" s="3051"/>
      <c r="E28" s="3051"/>
      <c r="F28" s="3051"/>
      <c r="G28" s="3051"/>
      <c r="H28" s="3051"/>
      <c r="I28" s="3051"/>
      <c r="J28" s="3051"/>
      <c r="K28" s="3051"/>
      <c r="L28" s="3033"/>
      <c r="M28" s="3033"/>
      <c r="N28" s="3051"/>
      <c r="O28" s="3051"/>
      <c r="P28" s="3051"/>
      <c r="Q28" s="3051"/>
      <c r="R28" s="3052"/>
    </row>
    <row r="29" spans="1:18">
      <c r="A29" s="3054"/>
      <c r="B29" s="3053"/>
      <c r="C29" s="3053"/>
      <c r="D29" s="3046" t="s">
        <v>4083</v>
      </c>
      <c r="E29" s="3046"/>
      <c r="F29" s="3046"/>
      <c r="G29" s="3046"/>
      <c r="H29" s="3046"/>
      <c r="I29" s="3046"/>
      <c r="J29" s="3046"/>
      <c r="K29" s="3046"/>
      <c r="L29" s="3046" t="s">
        <v>4084</v>
      </c>
      <c r="M29" s="3046"/>
      <c r="N29" s="3046"/>
      <c r="O29" s="3046"/>
      <c r="P29" s="3046"/>
      <c r="Q29" s="3046"/>
      <c r="R29" s="3055"/>
    </row>
    <row r="30" spans="1:18">
      <c r="A30" s="3054"/>
      <c r="B30" s="3053"/>
      <c r="C30" s="3053"/>
      <c r="D30" s="3046"/>
      <c r="E30" s="3046"/>
      <c r="F30" s="3046"/>
      <c r="G30" s="3046"/>
      <c r="H30" s="3046"/>
      <c r="I30" s="3046"/>
      <c r="J30" s="3046"/>
      <c r="K30" s="3046"/>
      <c r="L30" s="3046"/>
      <c r="M30" s="3046"/>
      <c r="N30" s="3046"/>
      <c r="O30" s="3046"/>
      <c r="P30" s="3046"/>
      <c r="Q30" s="3046"/>
      <c r="R30" s="3055"/>
    </row>
    <row r="31" spans="1:18" ht="63.75" customHeight="1">
      <c r="A31" s="3056" t="s">
        <v>4085</v>
      </c>
      <c r="B31" s="3057"/>
      <c r="C31" s="3057"/>
      <c r="D31" s="3045"/>
      <c r="E31" s="3045"/>
      <c r="F31" s="3045"/>
      <c r="G31" s="3045"/>
      <c r="H31" s="3045"/>
      <c r="I31" s="3045"/>
      <c r="J31" s="3045"/>
      <c r="K31" s="3045"/>
      <c r="L31" s="3058" t="s">
        <v>4086</v>
      </c>
      <c r="M31" s="3058"/>
      <c r="N31" s="3058"/>
      <c r="O31" s="3058"/>
      <c r="P31" s="3058"/>
      <c r="Q31" s="3058"/>
      <c r="R31" s="3059"/>
    </row>
    <row r="32" spans="1:18" ht="63.75" customHeight="1">
      <c r="A32" s="3056" t="s">
        <v>4087</v>
      </c>
      <c r="B32" s="3057"/>
      <c r="C32" s="3057"/>
      <c r="D32" s="3045"/>
      <c r="E32" s="3045"/>
      <c r="F32" s="3045"/>
      <c r="G32" s="3045"/>
      <c r="H32" s="3045"/>
      <c r="I32" s="3045"/>
      <c r="J32" s="3045"/>
      <c r="K32" s="3045"/>
      <c r="L32" s="3045"/>
      <c r="M32" s="3045"/>
      <c r="N32" s="3045"/>
      <c r="O32" s="3045"/>
      <c r="P32" s="3045"/>
      <c r="Q32" s="3045"/>
      <c r="R32" s="3050"/>
    </row>
    <row r="33" spans="1:18" ht="63.75" customHeight="1">
      <c r="A33" s="3056" t="s">
        <v>4088</v>
      </c>
      <c r="B33" s="3057"/>
      <c r="C33" s="3057"/>
      <c r="D33" s="3045"/>
      <c r="E33" s="3045"/>
      <c r="F33" s="3045"/>
      <c r="G33" s="3045"/>
      <c r="H33" s="3045"/>
      <c r="I33" s="3045"/>
      <c r="J33" s="3045"/>
      <c r="K33" s="3045"/>
      <c r="L33" s="3057" t="s">
        <v>4089</v>
      </c>
      <c r="M33" s="3057"/>
      <c r="N33" s="3057"/>
      <c r="O33" s="3057"/>
      <c r="P33" s="3057"/>
      <c r="Q33" s="3057"/>
      <c r="R33" s="3062"/>
    </row>
    <row r="34" spans="1:18" ht="24" customHeight="1">
      <c r="A34" s="3063" t="s">
        <v>4090</v>
      </c>
      <c r="B34" s="3064"/>
      <c r="C34" s="3064"/>
      <c r="D34" s="3064"/>
      <c r="E34" s="3064"/>
      <c r="F34" s="3064"/>
      <c r="G34" s="3064"/>
      <c r="H34" s="3064"/>
      <c r="I34" s="3064"/>
      <c r="J34" s="3064" t="s">
        <v>4091</v>
      </c>
      <c r="K34" s="3064"/>
      <c r="L34" s="3064"/>
      <c r="M34" s="3064"/>
      <c r="N34" s="3064"/>
      <c r="O34" s="3064"/>
      <c r="P34" s="3064"/>
      <c r="Q34" s="3064"/>
      <c r="R34" s="3065"/>
    </row>
    <row r="35" spans="1:18" ht="42" customHeight="1">
      <c r="A35" s="3049" t="s">
        <v>4092</v>
      </c>
      <c r="B35" s="3045"/>
      <c r="C35" s="3045"/>
      <c r="D35" s="3027"/>
      <c r="E35" s="3027"/>
      <c r="F35" s="3027"/>
      <c r="G35" s="3027"/>
      <c r="H35" s="3027"/>
      <c r="I35" s="3027"/>
      <c r="J35" s="3033" t="s">
        <v>4093</v>
      </c>
      <c r="K35" s="3033"/>
      <c r="L35" s="3033"/>
      <c r="M35" s="3060"/>
      <c r="N35" s="3060"/>
      <c r="O35" s="3060"/>
      <c r="P35" s="3060"/>
      <c r="Q35" s="3060"/>
      <c r="R35" s="3061"/>
    </row>
    <row r="36" spans="1:18" ht="42" customHeight="1">
      <c r="A36" s="3049" t="s">
        <v>4093</v>
      </c>
      <c r="B36" s="3045"/>
      <c r="C36" s="3045"/>
      <c r="D36" s="3027"/>
      <c r="E36" s="3027"/>
      <c r="F36" s="3027"/>
      <c r="G36" s="3027"/>
      <c r="H36" s="3027"/>
      <c r="I36" s="3027"/>
      <c r="J36" s="3033" t="s">
        <v>1029</v>
      </c>
      <c r="K36" s="3033"/>
      <c r="L36" s="3033"/>
      <c r="M36" s="3060"/>
      <c r="N36" s="3060"/>
      <c r="O36" s="3060"/>
      <c r="P36" s="3060"/>
      <c r="Q36" s="3060"/>
      <c r="R36" s="3061"/>
    </row>
    <row r="37" spans="1:18" ht="42" customHeight="1">
      <c r="A37" s="3049" t="s">
        <v>1029</v>
      </c>
      <c r="B37" s="3045"/>
      <c r="C37" s="3045"/>
      <c r="D37" s="3027"/>
      <c r="E37" s="3027"/>
      <c r="F37" s="3027"/>
      <c r="G37" s="3027"/>
      <c r="H37" s="3027"/>
      <c r="I37" s="3027"/>
      <c r="J37" s="3033" t="s">
        <v>1031</v>
      </c>
      <c r="K37" s="3033"/>
      <c r="L37" s="3033"/>
      <c r="M37" s="3060"/>
      <c r="N37" s="3060"/>
      <c r="O37" s="3060"/>
      <c r="P37" s="3060"/>
      <c r="Q37" s="3060"/>
      <c r="R37" s="3061"/>
    </row>
    <row r="38" spans="1:18" ht="42" customHeight="1">
      <c r="A38" s="3049" t="s">
        <v>1031</v>
      </c>
      <c r="B38" s="3045"/>
      <c r="C38" s="3045"/>
      <c r="D38" s="3027"/>
      <c r="E38" s="3027"/>
      <c r="F38" s="3027"/>
      <c r="G38" s="3027"/>
      <c r="H38" s="3027"/>
      <c r="I38" s="3027"/>
      <c r="J38" s="3033" t="s">
        <v>4070</v>
      </c>
      <c r="K38" s="3033"/>
      <c r="L38" s="3033"/>
      <c r="M38" s="3060"/>
      <c r="N38" s="3060"/>
      <c r="O38" s="3060"/>
      <c r="P38" s="3060"/>
      <c r="Q38" s="3060"/>
      <c r="R38" s="3061"/>
    </row>
    <row r="39" spans="1:18" ht="42" customHeight="1">
      <c r="A39" s="3049" t="s">
        <v>4070</v>
      </c>
      <c r="B39" s="3045"/>
      <c r="C39" s="3045"/>
      <c r="D39" s="3027"/>
      <c r="E39" s="3027"/>
      <c r="F39" s="3027"/>
      <c r="G39" s="3027"/>
      <c r="H39" s="3027"/>
      <c r="I39" s="3027"/>
      <c r="J39" s="3051"/>
      <c r="K39" s="3051"/>
      <c r="L39" s="3051"/>
      <c r="M39" s="3051"/>
      <c r="N39" s="3051"/>
      <c r="O39" s="3051"/>
      <c r="P39" s="3051"/>
      <c r="Q39" s="3051"/>
      <c r="R39" s="3052"/>
    </row>
    <row r="40" spans="1:18" ht="17.399999999999999">
      <c r="A40" s="3066" t="s">
        <v>4094</v>
      </c>
      <c r="B40" s="3067"/>
      <c r="C40" s="3067"/>
      <c r="D40" s="3067"/>
      <c r="E40" s="3067"/>
      <c r="F40" s="3067"/>
      <c r="G40" s="3067"/>
      <c r="H40" s="3067"/>
      <c r="I40" s="3067"/>
      <c r="J40" s="3067"/>
      <c r="K40" s="3067"/>
      <c r="L40" s="3067"/>
      <c r="M40" s="3067"/>
      <c r="N40" s="3067"/>
      <c r="O40" s="3067"/>
      <c r="P40" s="3067"/>
      <c r="Q40" s="3067"/>
      <c r="R40" s="3068"/>
    </row>
    <row r="41" spans="1:18" ht="17.399999999999999">
      <c r="A41" s="3069" t="s">
        <v>4095</v>
      </c>
      <c r="B41" s="3070"/>
      <c r="C41" s="3070"/>
      <c r="D41" s="3070"/>
      <c r="E41" s="3070"/>
      <c r="F41" s="3070"/>
      <c r="G41" s="3070"/>
      <c r="H41" s="3070"/>
      <c r="I41" s="3070"/>
      <c r="J41" s="3070"/>
      <c r="K41" s="3070"/>
      <c r="L41" s="3070"/>
      <c r="M41" s="3070"/>
      <c r="N41" s="3070"/>
      <c r="O41" s="3070"/>
      <c r="P41" s="3070"/>
      <c r="Q41" s="3070"/>
      <c r="R41" s="3071"/>
    </row>
    <row r="42" spans="1:18">
      <c r="A42" s="3072" t="s">
        <v>4096</v>
      </c>
      <c r="B42" s="3073"/>
      <c r="C42" s="3073"/>
      <c r="D42" s="3073"/>
      <c r="E42" s="3073"/>
      <c r="F42" s="3073"/>
      <c r="G42" s="3073"/>
      <c r="H42" s="3073"/>
      <c r="I42" s="3073"/>
      <c r="J42" s="3073"/>
      <c r="K42" s="3073"/>
      <c r="L42" s="3073"/>
      <c r="M42" s="3073"/>
      <c r="N42" s="3073"/>
      <c r="O42" s="3073"/>
      <c r="P42" s="3073"/>
      <c r="Q42" s="3073"/>
      <c r="R42" s="3074"/>
    </row>
    <row r="43" spans="1:18" ht="25.5" customHeight="1">
      <c r="A43" s="3054" t="s">
        <v>4097</v>
      </c>
      <c r="B43" s="3053"/>
      <c r="C43" s="3053"/>
      <c r="D43" s="3053"/>
      <c r="E43" s="3053"/>
      <c r="F43" s="3053"/>
      <c r="G43" s="3053"/>
      <c r="H43" s="3053"/>
      <c r="I43" s="3053"/>
      <c r="J43" s="3053"/>
      <c r="K43" s="3053"/>
      <c r="L43" s="3053"/>
      <c r="M43" s="3053"/>
      <c r="N43" s="3053"/>
      <c r="O43" s="3053"/>
      <c r="P43" s="3053"/>
      <c r="Q43" s="3053"/>
      <c r="R43" s="3081"/>
    </row>
    <row r="44" spans="1:18" ht="28.5" customHeight="1">
      <c r="A44" s="3054" t="s">
        <v>4098</v>
      </c>
      <c r="B44" s="3053"/>
      <c r="C44" s="3053"/>
      <c r="D44" s="3053"/>
      <c r="E44" s="3053"/>
      <c r="F44" s="3053"/>
      <c r="G44" s="3053"/>
      <c r="H44" s="3053"/>
      <c r="I44" s="3053"/>
      <c r="J44" s="3053"/>
      <c r="K44" s="3053"/>
      <c r="L44" s="3053"/>
      <c r="M44" s="3053"/>
      <c r="N44" s="3053"/>
      <c r="O44" s="3053"/>
      <c r="P44" s="3053"/>
      <c r="Q44" s="3053"/>
      <c r="R44" s="3081"/>
    </row>
    <row r="45" spans="1:18">
      <c r="A45" s="3054" t="s">
        <v>4099</v>
      </c>
      <c r="B45" s="3053"/>
      <c r="C45" s="3053"/>
      <c r="D45" s="3053"/>
      <c r="E45" s="3053"/>
      <c r="F45" s="3053"/>
      <c r="G45" s="3053"/>
      <c r="H45" s="3053"/>
      <c r="I45" s="3053"/>
      <c r="J45" s="3053"/>
      <c r="K45" s="3053"/>
      <c r="L45" s="3053"/>
      <c r="M45" s="3053"/>
      <c r="N45" s="3053"/>
      <c r="O45" s="3053"/>
      <c r="P45" s="3053"/>
      <c r="Q45" s="3053"/>
      <c r="R45" s="3081"/>
    </row>
    <row r="46" spans="1:18" ht="27.75" customHeight="1">
      <c r="A46" s="3054"/>
      <c r="B46" s="3053"/>
      <c r="C46" s="3053"/>
      <c r="D46" s="3053"/>
      <c r="E46" s="3053"/>
      <c r="F46" s="3053"/>
      <c r="G46" s="3053"/>
      <c r="H46" s="3053"/>
      <c r="I46" s="3053"/>
      <c r="J46" s="3053"/>
      <c r="K46" s="3053"/>
      <c r="L46" s="3053"/>
      <c r="M46" s="3053"/>
      <c r="N46" s="3053"/>
      <c r="O46" s="3053"/>
      <c r="P46" s="3053"/>
      <c r="Q46" s="3053"/>
      <c r="R46" s="3081"/>
    </row>
    <row r="47" spans="1:18" ht="38.25" customHeight="1">
      <c r="A47" s="3032" t="s">
        <v>4100</v>
      </c>
      <c r="B47" s="3033"/>
      <c r="C47" s="3033"/>
      <c r="D47" s="3033"/>
      <c r="E47" s="3033"/>
      <c r="F47" s="3033"/>
      <c r="G47" s="3033"/>
      <c r="H47" s="3033"/>
      <c r="I47" s="3033"/>
      <c r="J47" s="3033"/>
      <c r="K47" s="3033"/>
      <c r="L47" s="3033"/>
      <c r="M47" s="3033"/>
      <c r="N47" s="3033"/>
      <c r="O47" s="3033"/>
      <c r="P47" s="3033"/>
      <c r="Q47" s="3033"/>
      <c r="R47" s="3034"/>
    </row>
    <row r="48" spans="1:18" ht="6.75" hidden="1" customHeight="1">
      <c r="A48" s="3032"/>
      <c r="B48" s="3033"/>
      <c r="C48" s="3033"/>
      <c r="D48" s="3033"/>
      <c r="E48" s="3033"/>
      <c r="F48" s="3033"/>
      <c r="G48" s="3033"/>
      <c r="H48" s="3033"/>
      <c r="I48" s="3033"/>
      <c r="J48" s="3033"/>
      <c r="K48" s="3033"/>
      <c r="L48" s="3033"/>
      <c r="M48" s="3033"/>
      <c r="N48" s="3033"/>
      <c r="O48" s="3033"/>
      <c r="P48" s="3033"/>
      <c r="Q48" s="3033"/>
      <c r="R48" s="3034"/>
    </row>
    <row r="49" spans="1:18" ht="33" customHeight="1">
      <c r="A49" s="3032" t="s">
        <v>4101</v>
      </c>
      <c r="B49" s="3033"/>
      <c r="C49" s="3033"/>
      <c r="D49" s="3033"/>
      <c r="E49" s="3033"/>
      <c r="F49" s="3033"/>
      <c r="G49" s="3033"/>
      <c r="H49" s="3033"/>
      <c r="I49" s="3033"/>
      <c r="J49" s="3033"/>
      <c r="K49" s="3033"/>
      <c r="L49" s="3033"/>
      <c r="M49" s="3033"/>
      <c r="N49" s="3033"/>
      <c r="O49" s="3033"/>
      <c r="P49" s="3033"/>
      <c r="Q49" s="3033"/>
      <c r="R49" s="3034"/>
    </row>
    <row r="50" spans="1:18" ht="20.25" customHeight="1">
      <c r="A50" s="3072" t="s">
        <v>4102</v>
      </c>
      <c r="B50" s="3073"/>
      <c r="C50" s="3073"/>
      <c r="D50" s="3073"/>
      <c r="E50" s="3073"/>
      <c r="F50" s="3073"/>
      <c r="G50" s="3073"/>
      <c r="H50" s="3073"/>
      <c r="I50" s="3073"/>
      <c r="J50" s="3073"/>
      <c r="K50" s="3073"/>
      <c r="L50" s="3073"/>
      <c r="M50" s="3073"/>
      <c r="N50" s="3073"/>
      <c r="O50" s="3073"/>
      <c r="P50" s="3073"/>
      <c r="Q50" s="3073"/>
      <c r="R50" s="3074"/>
    </row>
    <row r="51" spans="1:18" ht="33.75" customHeight="1">
      <c r="A51" s="3075" t="s">
        <v>4103</v>
      </c>
      <c r="B51" s="3076"/>
      <c r="C51" s="3076"/>
      <c r="D51" s="3076"/>
      <c r="E51" s="3076"/>
      <c r="F51" s="3076"/>
      <c r="G51" s="3076"/>
      <c r="H51" s="3076"/>
      <c r="I51" s="3076"/>
      <c r="J51" s="3076"/>
      <c r="K51" s="3076"/>
      <c r="L51" s="3076"/>
      <c r="M51" s="3076"/>
      <c r="N51" s="3076"/>
      <c r="O51" s="3076"/>
      <c r="P51" s="3076"/>
      <c r="Q51" s="3076"/>
      <c r="R51" s="3077"/>
    </row>
    <row r="52" spans="1:18" ht="33.75" customHeight="1">
      <c r="A52" s="3075" t="s">
        <v>4104</v>
      </c>
      <c r="B52" s="3076"/>
      <c r="C52" s="3076"/>
      <c r="D52" s="3076"/>
      <c r="E52" s="3076"/>
      <c r="F52" s="3076"/>
      <c r="G52" s="3076"/>
      <c r="H52" s="3076"/>
      <c r="I52" s="3076"/>
      <c r="J52" s="3076"/>
      <c r="K52" s="3076"/>
      <c r="L52" s="3076"/>
      <c r="M52" s="3076"/>
      <c r="N52" s="3076"/>
      <c r="O52" s="3076"/>
      <c r="P52" s="3076"/>
      <c r="Q52" s="3076"/>
      <c r="R52" s="3077"/>
    </row>
    <row r="53" spans="1:18" ht="33.75" customHeight="1">
      <c r="A53" s="3078" t="s">
        <v>4105</v>
      </c>
      <c r="B53" s="3079"/>
      <c r="C53" s="3079"/>
      <c r="D53" s="3079"/>
      <c r="E53" s="3079"/>
      <c r="F53" s="3079"/>
      <c r="G53" s="3079"/>
      <c r="H53" s="3079"/>
      <c r="I53" s="3079"/>
      <c r="J53" s="3079"/>
      <c r="K53" s="3079"/>
      <c r="L53" s="3079"/>
      <c r="M53" s="3079"/>
      <c r="N53" s="3079"/>
      <c r="O53" s="3079"/>
      <c r="P53" s="3079"/>
      <c r="Q53" s="3079"/>
      <c r="R53" s="3080"/>
    </row>
    <row r="54" spans="1:18" ht="33.75" customHeight="1">
      <c r="A54" s="3075" t="s">
        <v>4106</v>
      </c>
      <c r="B54" s="3076"/>
      <c r="C54" s="3076"/>
      <c r="D54" s="3076"/>
      <c r="E54" s="3076"/>
      <c r="F54" s="3076"/>
      <c r="G54" s="3076"/>
      <c r="H54" s="3076"/>
      <c r="I54" s="3076"/>
      <c r="J54" s="3076"/>
      <c r="K54" s="3076"/>
      <c r="L54" s="3076"/>
      <c r="M54" s="3076"/>
      <c r="N54" s="3076"/>
      <c r="O54" s="3076"/>
      <c r="P54" s="3076"/>
      <c r="Q54" s="3076"/>
      <c r="R54" s="3077"/>
    </row>
    <row r="55" spans="1:18" ht="33.75" customHeight="1">
      <c r="A55" s="3075" t="s">
        <v>4107</v>
      </c>
      <c r="B55" s="3076"/>
      <c r="C55" s="3076"/>
      <c r="D55" s="3076"/>
      <c r="E55" s="3076"/>
      <c r="F55" s="3076"/>
      <c r="G55" s="3076"/>
      <c r="H55" s="3076"/>
      <c r="I55" s="3076"/>
      <c r="J55" s="3076"/>
      <c r="K55" s="3076"/>
      <c r="L55" s="3076"/>
      <c r="M55" s="3076"/>
      <c r="N55" s="3076"/>
      <c r="O55" s="3076"/>
      <c r="P55" s="3076"/>
      <c r="Q55" s="3076"/>
      <c r="R55" s="3077"/>
    </row>
    <row r="56" spans="1:18" ht="33.75" customHeight="1">
      <c r="A56" s="3075" t="s">
        <v>4108</v>
      </c>
      <c r="B56" s="3076"/>
      <c r="C56" s="3076"/>
      <c r="D56" s="3076"/>
      <c r="E56" s="3076"/>
      <c r="F56" s="3076"/>
      <c r="G56" s="3076"/>
      <c r="H56" s="3076"/>
      <c r="I56" s="3076"/>
      <c r="J56" s="3076"/>
      <c r="K56" s="3076"/>
      <c r="L56" s="3076"/>
      <c r="M56" s="3076"/>
      <c r="N56" s="3076"/>
      <c r="O56" s="3076"/>
      <c r="P56" s="3076"/>
      <c r="Q56" s="3076"/>
      <c r="R56" s="3077"/>
    </row>
    <row r="57" spans="1:18" ht="20.25" customHeight="1">
      <c r="A57" s="3072" t="s">
        <v>4109</v>
      </c>
      <c r="B57" s="3073"/>
      <c r="C57" s="3073"/>
      <c r="D57" s="3073"/>
      <c r="E57" s="3073"/>
      <c r="F57" s="3073"/>
      <c r="G57" s="3073"/>
      <c r="H57" s="3073"/>
      <c r="I57" s="3073"/>
      <c r="J57" s="3073"/>
      <c r="K57" s="3073"/>
      <c r="L57" s="3073"/>
      <c r="M57" s="3073"/>
      <c r="N57" s="3073"/>
      <c r="O57" s="3073"/>
      <c r="P57" s="3073"/>
      <c r="Q57" s="3073"/>
      <c r="R57" s="3074"/>
    </row>
    <row r="58" spans="1:18" ht="29.25" customHeight="1">
      <c r="A58" s="3075" t="s">
        <v>4110</v>
      </c>
      <c r="B58" s="3076"/>
      <c r="C58" s="3076"/>
      <c r="D58" s="3076"/>
      <c r="E58" s="3076"/>
      <c r="F58" s="3076"/>
      <c r="G58" s="3076"/>
      <c r="H58" s="3076"/>
      <c r="I58" s="3076"/>
      <c r="J58" s="3076"/>
      <c r="K58" s="3087" t="s">
        <v>908</v>
      </c>
      <c r="L58" s="3087"/>
      <c r="M58" s="3087"/>
      <c r="N58" s="3087"/>
      <c r="O58" s="3087" t="s">
        <v>911</v>
      </c>
      <c r="P58" s="3087"/>
      <c r="Q58" s="3087"/>
      <c r="R58" s="3088"/>
    </row>
    <row r="59" spans="1:18" ht="21.75" customHeight="1">
      <c r="A59" s="3075" t="s">
        <v>4111</v>
      </c>
      <c r="B59" s="3076"/>
      <c r="C59" s="3076"/>
      <c r="D59" s="3076"/>
      <c r="E59" s="3076"/>
      <c r="F59" s="3076"/>
      <c r="G59" s="3076"/>
      <c r="H59" s="3076"/>
      <c r="I59" s="3076"/>
      <c r="J59" s="3076"/>
      <c r="K59" s="3087" t="s">
        <v>908</v>
      </c>
      <c r="L59" s="3087"/>
      <c r="M59" s="3087"/>
      <c r="N59" s="3087"/>
      <c r="O59" s="3087" t="s">
        <v>911</v>
      </c>
      <c r="P59" s="3087"/>
      <c r="Q59" s="3087"/>
      <c r="R59" s="3088"/>
    </row>
    <row r="60" spans="1:18" ht="23.25" customHeight="1">
      <c r="A60" s="3075" t="s">
        <v>4112</v>
      </c>
      <c r="B60" s="3076"/>
      <c r="C60" s="3076"/>
      <c r="D60" s="3076"/>
      <c r="E60" s="3076"/>
      <c r="F60" s="3076"/>
      <c r="G60" s="3076"/>
      <c r="H60" s="3076"/>
      <c r="I60" s="3076"/>
      <c r="J60" s="3076"/>
      <c r="K60" s="3087" t="s">
        <v>908</v>
      </c>
      <c r="L60" s="3087"/>
      <c r="M60" s="3087"/>
      <c r="N60" s="3087"/>
      <c r="O60" s="3087" t="s">
        <v>911</v>
      </c>
      <c r="P60" s="3087"/>
      <c r="Q60" s="3087"/>
      <c r="R60" s="3088"/>
    </row>
    <row r="61" spans="1:18" ht="27" customHeight="1">
      <c r="A61" s="3075" t="s">
        <v>4113</v>
      </c>
      <c r="B61" s="3076"/>
      <c r="C61" s="3076"/>
      <c r="D61" s="3076"/>
      <c r="E61" s="3076"/>
      <c r="F61" s="3076"/>
      <c r="G61" s="3076"/>
      <c r="H61" s="3076"/>
      <c r="I61" s="3076"/>
      <c r="J61" s="3076"/>
      <c r="K61" s="3087" t="s">
        <v>908</v>
      </c>
      <c r="L61" s="3087"/>
      <c r="M61" s="3087"/>
      <c r="N61" s="3087"/>
      <c r="O61" s="3087" t="s">
        <v>911</v>
      </c>
      <c r="P61" s="3087"/>
      <c r="Q61" s="3087"/>
      <c r="R61" s="3088"/>
    </row>
    <row r="62" spans="1:18" ht="33" customHeight="1">
      <c r="A62" s="3089" t="s">
        <v>4114</v>
      </c>
      <c r="B62" s="3090"/>
      <c r="C62" s="3090"/>
      <c r="D62" s="3090"/>
      <c r="E62" s="3090"/>
      <c r="F62" s="3090"/>
      <c r="G62" s="3090"/>
      <c r="H62" s="3090"/>
      <c r="I62" s="3090"/>
      <c r="J62" s="3090"/>
      <c r="K62" s="3090"/>
      <c r="L62" s="3090"/>
      <c r="M62" s="3090"/>
      <c r="N62" s="3090"/>
      <c r="O62" s="3090"/>
      <c r="P62" s="3090"/>
      <c r="Q62" s="3090"/>
      <c r="R62" s="3091"/>
    </row>
    <row r="63" spans="1:18" ht="40.5" customHeight="1" thickBot="1">
      <c r="A63" s="3082" t="s">
        <v>4115</v>
      </c>
      <c r="B63" s="3083"/>
      <c r="C63" s="3083"/>
      <c r="D63" s="3083"/>
      <c r="E63" s="3083"/>
      <c r="F63" s="3083"/>
      <c r="G63" s="3083"/>
      <c r="H63" s="3083"/>
      <c r="I63" s="3083"/>
      <c r="J63" s="3083"/>
      <c r="K63" s="3083"/>
      <c r="L63" s="3083"/>
      <c r="M63" s="3083"/>
      <c r="N63" s="3083"/>
      <c r="O63" s="3083"/>
      <c r="P63" s="3083"/>
      <c r="Q63" s="3083"/>
      <c r="R63" s="3084"/>
    </row>
    <row r="64" spans="1:18" ht="13.8" thickTop="1"/>
  </sheetData>
  <protectedRanges>
    <protectedRange sqref="A1:R7 A26:R34 A40:R63 A12:R25" name="Range1"/>
  </protectedRanges>
  <mergeCells count="135">
    <mergeCell ref="A63:R63"/>
    <mergeCell ref="S4:X6"/>
    <mergeCell ref="A61:J61"/>
    <mergeCell ref="K61:L61"/>
    <mergeCell ref="M61:N61"/>
    <mergeCell ref="O61:P61"/>
    <mergeCell ref="Q61:R61"/>
    <mergeCell ref="A62:R62"/>
    <mergeCell ref="A59:J59"/>
    <mergeCell ref="K59:L59"/>
    <mergeCell ref="M59:N59"/>
    <mergeCell ref="O59:P59"/>
    <mergeCell ref="Q59:R59"/>
    <mergeCell ref="A60:J60"/>
    <mergeCell ref="K60:L60"/>
    <mergeCell ref="M60:N60"/>
    <mergeCell ref="O60:P60"/>
    <mergeCell ref="Q60:R60"/>
    <mergeCell ref="A57:R57"/>
    <mergeCell ref="A58:J58"/>
    <mergeCell ref="K58:L58"/>
    <mergeCell ref="M58:N58"/>
    <mergeCell ref="O58:P58"/>
    <mergeCell ref="Q58:R58"/>
    <mergeCell ref="A51:R51"/>
    <mergeCell ref="A52:R52"/>
    <mergeCell ref="A53:R53"/>
    <mergeCell ref="A54:R54"/>
    <mergeCell ref="A55:R55"/>
    <mergeCell ref="A56:R56"/>
    <mergeCell ref="A43:R43"/>
    <mergeCell ref="A44:R44"/>
    <mergeCell ref="A45:R46"/>
    <mergeCell ref="A47:R48"/>
    <mergeCell ref="A49:R49"/>
    <mergeCell ref="A50:R50"/>
    <mergeCell ref="A39:C39"/>
    <mergeCell ref="D39:I39"/>
    <mergeCell ref="J39:R39"/>
    <mergeCell ref="A40:R40"/>
    <mergeCell ref="A41:R41"/>
    <mergeCell ref="A42:R42"/>
    <mergeCell ref="A37:C37"/>
    <mergeCell ref="D37:I37"/>
    <mergeCell ref="J37:L37"/>
    <mergeCell ref="M37:R37"/>
    <mergeCell ref="A38:C38"/>
    <mergeCell ref="D38:I38"/>
    <mergeCell ref="J38:L38"/>
    <mergeCell ref="M38:R38"/>
    <mergeCell ref="A31:C31"/>
    <mergeCell ref="D31:K31"/>
    <mergeCell ref="L31:M31"/>
    <mergeCell ref="N31:R31"/>
    <mergeCell ref="A35:C35"/>
    <mergeCell ref="D35:I35"/>
    <mergeCell ref="J35:L35"/>
    <mergeCell ref="M35:R35"/>
    <mergeCell ref="A36:C36"/>
    <mergeCell ref="D36:I36"/>
    <mergeCell ref="J36:L36"/>
    <mergeCell ref="M36:R36"/>
    <mergeCell ref="A32:C32"/>
    <mergeCell ref="D32:R32"/>
    <mergeCell ref="A33:C33"/>
    <mergeCell ref="D33:K33"/>
    <mergeCell ref="L33:R33"/>
    <mergeCell ref="A34:I34"/>
    <mergeCell ref="J34:R34"/>
    <mergeCell ref="A25:C25"/>
    <mergeCell ref="D25:R25"/>
    <mergeCell ref="A26:C30"/>
    <mergeCell ref="D26:F28"/>
    <mergeCell ref="G26:G28"/>
    <mergeCell ref="H26:I28"/>
    <mergeCell ref="J26:K28"/>
    <mergeCell ref="L26:M28"/>
    <mergeCell ref="N26:N28"/>
    <mergeCell ref="O26:O28"/>
    <mergeCell ref="P26:Q28"/>
    <mergeCell ref="R26:R28"/>
    <mergeCell ref="D29:K30"/>
    <mergeCell ref="L29:R30"/>
    <mergeCell ref="A22:C24"/>
    <mergeCell ref="D22:F22"/>
    <mergeCell ref="G22:J22"/>
    <mergeCell ref="K22:O24"/>
    <mergeCell ref="P22:R22"/>
    <mergeCell ref="D23:J23"/>
    <mergeCell ref="P23:R23"/>
    <mergeCell ref="D24:F24"/>
    <mergeCell ref="G24:J24"/>
    <mergeCell ref="P24:R24"/>
    <mergeCell ref="A20:C20"/>
    <mergeCell ref="D20:R20"/>
    <mergeCell ref="A21:C21"/>
    <mergeCell ref="D21:G21"/>
    <mergeCell ref="H21:J21"/>
    <mergeCell ref="K21:M21"/>
    <mergeCell ref="N21:R21"/>
    <mergeCell ref="A18:C18"/>
    <mergeCell ref="D18:G18"/>
    <mergeCell ref="H18:L18"/>
    <mergeCell ref="M18:P18"/>
    <mergeCell ref="Q18:R18"/>
    <mergeCell ref="A19:C19"/>
    <mergeCell ref="D19:R19"/>
    <mergeCell ref="A16:C16"/>
    <mergeCell ref="D16:G16"/>
    <mergeCell ref="H16:L16"/>
    <mergeCell ref="M16:P16"/>
    <mergeCell ref="Q16:R16"/>
    <mergeCell ref="A17:C17"/>
    <mergeCell ref="D17:R17"/>
    <mergeCell ref="A13:C13"/>
    <mergeCell ref="D13:R13"/>
    <mergeCell ref="A14:C14"/>
    <mergeCell ref="D14:R14"/>
    <mergeCell ref="A15:C15"/>
    <mergeCell ref="D15:R15"/>
    <mergeCell ref="A5:B5"/>
    <mergeCell ref="C5:R5"/>
    <mergeCell ref="A6:R6"/>
    <mergeCell ref="A7:R7"/>
    <mergeCell ref="A8:R11"/>
    <mergeCell ref="A12:R12"/>
    <mergeCell ref="A1:R1"/>
    <mergeCell ref="A2:R2"/>
    <mergeCell ref="A3:R3"/>
    <mergeCell ref="A4:B4"/>
    <mergeCell ref="C4:E4"/>
    <mergeCell ref="F4:H4"/>
    <mergeCell ref="I4:N4"/>
    <mergeCell ref="O4:P4"/>
    <mergeCell ref="Q4:R4"/>
  </mergeCells>
  <hyperlinks>
    <hyperlink ref="A53" r:id="rId1" display="http://www.sars.gov.za/" xr:uid="{00000000-0004-0000-2400-000000000000}"/>
  </hyperlinks>
  <pageMargins left="0.62992125984251968" right="0.43307086614173229" top="0.94488188976377963" bottom="0.47244094488188981" header="0.23622047244094491" footer="0.23622047244094491"/>
  <pageSetup paperSize="9" scale="58" orientation="portrait" r:id="rId2"/>
  <headerFooter alignWithMargins="0">
    <oddHeader>&amp;LQuotations:  
R 1 - R1 000 000&amp;RDepartment of Public Works: KZN
Effective Date: 16 JANUARY 2023
Version:8</oddHeader>
    <oddFooter>Page &amp;P of &amp;N</oddFooter>
  </headerFooter>
  <rowBreaks count="1" manualBreakCount="1">
    <brk id="39" max="17"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tabColor rgb="FF7030A0"/>
  </sheetPr>
  <dimension ref="B1:J73"/>
  <sheetViews>
    <sheetView showGridLines="0" zoomScaleNormal="100" zoomScaleSheetLayoutView="100" workbookViewId="0">
      <selection activeCell="C97" sqref="C97:G97"/>
    </sheetView>
  </sheetViews>
  <sheetFormatPr defaultColWidth="9.109375" defaultRowHeight="13.2"/>
  <cols>
    <col min="1" max="1" width="3.33203125" style="8" customWidth="1"/>
    <col min="2" max="2" width="25.33203125" style="8" customWidth="1"/>
    <col min="3" max="3" width="8.109375" style="8" customWidth="1"/>
    <col min="4" max="5" width="9.109375" style="8"/>
    <col min="6" max="6" width="6.6640625" style="8" customWidth="1"/>
    <col min="7" max="7" width="9.5546875" style="8" customWidth="1"/>
    <col min="8" max="8" width="16.109375" style="8" customWidth="1"/>
    <col min="9" max="9" width="9.109375" style="8"/>
    <col min="10" max="10" width="10.6640625" style="8" customWidth="1"/>
    <col min="11" max="16384" width="9.109375" style="8"/>
  </cols>
  <sheetData>
    <row r="1" spans="2:10" ht="18" customHeight="1" thickBot="1">
      <c r="B1" s="3116" t="s">
        <v>299</v>
      </c>
      <c r="C1" s="3117"/>
      <c r="D1" s="3117"/>
      <c r="E1" s="3117"/>
      <c r="F1" s="3117"/>
      <c r="G1" s="3117"/>
      <c r="H1" s="3117"/>
      <c r="I1" s="3117"/>
      <c r="J1" s="3118"/>
    </row>
    <row r="2" spans="2:10">
      <c r="B2" s="20"/>
      <c r="C2" s="20"/>
    </row>
    <row r="3" spans="2:10" ht="16.5" customHeight="1">
      <c r="B3" s="3122" t="str">
        <f>+"Quotation no:   "&amp;'Master Data'!$F$12&amp;""</f>
        <v>Quotation no:   ZNQ1222 W</v>
      </c>
      <c r="C3" s="3122"/>
      <c r="D3" s="51"/>
      <c r="E3" s="51"/>
      <c r="F3" s="51"/>
      <c r="G3" s="51"/>
      <c r="H3" s="51"/>
      <c r="I3" s="51"/>
    </row>
    <row r="4" spans="2:10" ht="21">
      <c r="B4" s="3120" t="s">
        <v>29</v>
      </c>
      <c r="C4" s="3120"/>
      <c r="D4" s="3120"/>
      <c r="E4" s="3120"/>
      <c r="F4" s="3120"/>
      <c r="G4" s="3120"/>
      <c r="H4" s="3120"/>
      <c r="I4" s="3120"/>
      <c r="J4" s="3120"/>
    </row>
    <row r="5" spans="2:10" ht="10.5" customHeight="1">
      <c r="B5" s="10"/>
      <c r="C5" s="10"/>
    </row>
    <row r="6" spans="2:10" ht="31.5" customHeight="1">
      <c r="B6" s="3121" t="s">
        <v>221</v>
      </c>
      <c r="C6" s="3121"/>
      <c r="D6" s="3121"/>
      <c r="E6" s="3121"/>
      <c r="F6" s="3121"/>
      <c r="G6" s="3121"/>
      <c r="H6" s="3121"/>
      <c r="I6" s="3121"/>
      <c r="J6" s="3121"/>
    </row>
    <row r="7" spans="2:10" ht="59.25" customHeight="1">
      <c r="B7" s="3119" t="str">
        <f>+'Master Data'!D18</f>
        <v>INGWAVUMA: JOSINI: REPAIRS AND MAINTENANCE TO TWO CLASSROOMS</v>
      </c>
      <c r="C7" s="3119"/>
      <c r="D7" s="3119"/>
      <c r="E7" s="3119"/>
      <c r="F7" s="3119"/>
      <c r="G7" s="3119"/>
      <c r="H7" s="3119"/>
      <c r="I7" s="3119"/>
      <c r="J7" s="3119"/>
    </row>
    <row r="8" spans="2:10" ht="50.25" customHeight="1">
      <c r="B8" s="3103" t="s">
        <v>4038</v>
      </c>
      <c r="C8" s="3103"/>
      <c r="D8" s="3103"/>
      <c r="E8" s="3103"/>
      <c r="F8" s="3103"/>
      <c r="G8" s="3103"/>
      <c r="H8" s="3103"/>
      <c r="I8" s="3103"/>
      <c r="J8" s="3103"/>
    </row>
    <row r="9" spans="2:10" ht="66.75" customHeight="1">
      <c r="B9" s="3103" t="s">
        <v>4009</v>
      </c>
      <c r="C9" s="3103"/>
      <c r="D9" s="3103"/>
      <c r="E9" s="3103"/>
      <c r="F9" s="3103"/>
      <c r="G9" s="3103"/>
      <c r="H9" s="3103"/>
      <c r="I9" s="3103"/>
      <c r="J9" s="3103"/>
    </row>
    <row r="10" spans="2:10" ht="15" customHeight="1">
      <c r="B10" s="1652"/>
      <c r="C10" s="1652"/>
      <c r="D10" s="1652"/>
      <c r="E10" s="1652"/>
      <c r="F10" s="1652"/>
      <c r="G10" s="1652"/>
      <c r="H10" s="1652"/>
      <c r="I10" s="1652"/>
      <c r="J10" s="1652"/>
    </row>
    <row r="11" spans="2:10" ht="15" customHeight="1">
      <c r="B11" s="3094" t="s">
        <v>222</v>
      </c>
      <c r="C11" s="3094"/>
      <c r="D11" s="3094"/>
      <c r="E11" s="3094"/>
      <c r="F11" s="3094"/>
      <c r="G11" s="3094"/>
      <c r="H11" s="3094"/>
      <c r="I11" s="617"/>
      <c r="J11" s="617"/>
    </row>
    <row r="12" spans="2:10" ht="15" customHeight="1">
      <c r="B12" s="617"/>
      <c r="C12" s="617"/>
      <c r="D12" s="617"/>
      <c r="E12" s="617"/>
      <c r="F12" s="617"/>
      <c r="G12" s="617"/>
      <c r="H12" s="617"/>
      <c r="I12" s="617"/>
      <c r="J12" s="617"/>
    </row>
    <row r="13" spans="2:10" ht="15" customHeight="1">
      <c r="B13" s="3108" t="s">
        <v>230</v>
      </c>
      <c r="C13" s="3104"/>
      <c r="D13" s="3104"/>
      <c r="E13" s="3104"/>
      <c r="F13" s="3104"/>
      <c r="G13" s="3104"/>
      <c r="H13" s="3104"/>
      <c r="I13" s="3104"/>
      <c r="J13" s="3104"/>
    </row>
    <row r="14" spans="2:10" ht="15" customHeight="1">
      <c r="B14" s="3109"/>
      <c r="C14" s="3105"/>
      <c r="D14" s="3106"/>
      <c r="E14" s="3106"/>
      <c r="F14" s="3106"/>
      <c r="G14" s="3106"/>
      <c r="H14" s="3106"/>
      <c r="I14" s="3106"/>
      <c r="J14" s="3107"/>
    </row>
    <row r="15" spans="2:10" ht="15" customHeight="1">
      <c r="B15" s="3110"/>
      <c r="C15" s="3111"/>
      <c r="D15" s="3112"/>
      <c r="E15" s="3112"/>
      <c r="F15" s="3112"/>
      <c r="G15" s="3112"/>
      <c r="H15" s="3112"/>
      <c r="I15" s="3112"/>
      <c r="J15" s="3113"/>
    </row>
    <row r="16" spans="2:10" ht="19.5" customHeight="1">
      <c r="B16" s="1660" t="s">
        <v>231</v>
      </c>
      <c r="C16" s="3114" t="s">
        <v>371</v>
      </c>
      <c r="D16" s="3114"/>
      <c r="E16" s="3114"/>
      <c r="F16" s="3114"/>
      <c r="G16" s="3114"/>
      <c r="H16" s="3114"/>
      <c r="I16" s="3114"/>
      <c r="J16" s="3114"/>
    </row>
    <row r="17" spans="2:10" ht="13.8">
      <c r="B17" s="617"/>
      <c r="C17" s="617"/>
      <c r="D17" s="617"/>
      <c r="E17" s="617"/>
      <c r="F17" s="617"/>
      <c r="G17" s="617"/>
      <c r="H17" s="617"/>
      <c r="I17" s="617"/>
      <c r="J17" s="617"/>
    </row>
    <row r="18" spans="2:10" ht="77.25" customHeight="1">
      <c r="B18" s="3103" t="s">
        <v>4010</v>
      </c>
      <c r="C18" s="3103"/>
      <c r="D18" s="3103"/>
      <c r="E18" s="3103"/>
      <c r="F18" s="3103"/>
      <c r="G18" s="3103"/>
      <c r="H18" s="3103"/>
      <c r="I18" s="3103"/>
      <c r="J18" s="3103"/>
    </row>
    <row r="19" spans="2:10" ht="13.8">
      <c r="B19" s="3115"/>
      <c r="C19" s="3115"/>
      <c r="D19" s="3115"/>
      <c r="E19" s="3115"/>
      <c r="F19" s="3115"/>
      <c r="G19" s="3115"/>
      <c r="H19" s="3115"/>
      <c r="I19" s="3115"/>
      <c r="J19" s="3115"/>
    </row>
    <row r="20" spans="2:10" ht="45" customHeight="1">
      <c r="B20" s="755" t="s">
        <v>4011</v>
      </c>
      <c r="C20" s="3097"/>
      <c r="D20" s="3098"/>
      <c r="E20" s="3098"/>
      <c r="F20" s="3099"/>
      <c r="G20" s="1661"/>
      <c r="H20" s="3097"/>
      <c r="I20" s="3098"/>
      <c r="J20" s="3099"/>
    </row>
    <row r="21" spans="2:10" ht="31.5" customHeight="1">
      <c r="B21" s="755" t="s">
        <v>4012</v>
      </c>
      <c r="C21" s="3097"/>
      <c r="D21" s="3098"/>
      <c r="E21" s="3098"/>
      <c r="F21" s="3099"/>
      <c r="G21" s="1661"/>
      <c r="H21" s="3097"/>
      <c r="I21" s="3098"/>
      <c r="J21" s="3099"/>
    </row>
    <row r="22" spans="2:10" ht="39" customHeight="1">
      <c r="B22" s="755" t="s">
        <v>12</v>
      </c>
      <c r="C22" s="3097"/>
      <c r="D22" s="3098"/>
      <c r="E22" s="3098"/>
      <c r="F22" s="3099"/>
      <c r="G22" s="1661"/>
      <c r="H22" s="3097"/>
      <c r="I22" s="3098"/>
      <c r="J22" s="3099"/>
    </row>
    <row r="23" spans="2:10" ht="25.5" customHeight="1">
      <c r="B23" s="755" t="s">
        <v>4013</v>
      </c>
      <c r="C23" s="3100"/>
      <c r="D23" s="3101"/>
      <c r="E23" s="3101"/>
      <c r="F23" s="3101"/>
      <c r="G23" s="3101"/>
      <c r="H23" s="3101"/>
      <c r="I23" s="3101"/>
      <c r="J23" s="3102"/>
    </row>
    <row r="24" spans="2:10" ht="14.25" customHeight="1">
      <c r="B24" s="801"/>
      <c r="C24" s="3125" t="s">
        <v>4014</v>
      </c>
      <c r="D24" s="3126"/>
      <c r="E24" s="3126"/>
      <c r="F24" s="3126"/>
      <c r="G24" s="3126"/>
      <c r="H24" s="3126"/>
      <c r="I24" s="3126"/>
      <c r="J24" s="3127"/>
    </row>
    <row r="25" spans="2:10" ht="12.75" customHeight="1">
      <c r="B25" s="3128" t="s">
        <v>4015</v>
      </c>
      <c r="C25" s="3129"/>
      <c r="D25" s="3129"/>
      <c r="E25" s="3129"/>
      <c r="F25" s="3129"/>
      <c r="G25" s="3130"/>
      <c r="H25" s="3131" t="s">
        <v>367</v>
      </c>
      <c r="I25" s="3133"/>
      <c r="J25" s="3134"/>
    </row>
    <row r="26" spans="2:10" ht="24.75" customHeight="1">
      <c r="B26" s="3128"/>
      <c r="C26" s="3129"/>
      <c r="D26" s="3129"/>
      <c r="E26" s="3129"/>
      <c r="F26" s="3129"/>
      <c r="G26" s="3130"/>
      <c r="H26" s="3132"/>
      <c r="I26" s="3135"/>
      <c r="J26" s="3136"/>
    </row>
    <row r="27" spans="2:10" ht="13.8">
      <c r="B27" s="3123"/>
      <c r="C27" s="3123"/>
      <c r="D27" s="3123"/>
      <c r="E27" s="3123"/>
      <c r="F27" s="3123"/>
      <c r="G27" s="3123"/>
      <c r="H27" s="3123"/>
      <c r="I27" s="3123"/>
      <c r="J27" s="3123"/>
    </row>
    <row r="28" spans="2:10" ht="13.8">
      <c r="B28" s="3123"/>
      <c r="C28" s="3123"/>
      <c r="D28" s="3123"/>
      <c r="E28" s="3123"/>
      <c r="F28" s="3123"/>
      <c r="G28" s="3123"/>
      <c r="H28" s="3123"/>
      <c r="I28" s="3123"/>
      <c r="J28" s="3123"/>
    </row>
    <row r="29" spans="2:10" ht="21">
      <c r="B29" s="3124" t="s">
        <v>4016</v>
      </c>
      <c r="C29" s="3124"/>
      <c r="D29" s="3124"/>
      <c r="E29" s="3124"/>
      <c r="F29" s="3124"/>
      <c r="G29" s="3124"/>
      <c r="H29" s="3124"/>
      <c r="I29" s="3124"/>
      <c r="J29" s="3124"/>
    </row>
    <row r="30" spans="2:10" ht="13.8">
      <c r="B30" s="1662"/>
      <c r="C30" s="1663"/>
      <c r="D30" s="1663"/>
      <c r="E30" s="1663"/>
      <c r="F30" s="1663"/>
      <c r="G30" s="1663"/>
      <c r="H30" s="1663"/>
      <c r="I30" s="1663"/>
      <c r="J30" s="1663"/>
    </row>
    <row r="31" spans="2:10" ht="14.25" customHeight="1">
      <c r="B31" s="3092" t="s">
        <v>4017</v>
      </c>
      <c r="C31" s="3092"/>
      <c r="D31" s="3092"/>
      <c r="E31" s="3092"/>
      <c r="F31" s="3092"/>
      <c r="G31" s="3092"/>
      <c r="H31" s="3092"/>
      <c r="I31" s="3092"/>
      <c r="J31" s="3092"/>
    </row>
    <row r="32" spans="2:10" ht="15" customHeight="1">
      <c r="B32" s="3094" t="s">
        <v>523</v>
      </c>
      <c r="C32" s="3094"/>
      <c r="D32" s="3094"/>
      <c r="E32" s="3094"/>
      <c r="F32" s="3094"/>
      <c r="G32" s="3094"/>
      <c r="H32" s="3094"/>
      <c r="I32" s="3094"/>
      <c r="J32" s="3094"/>
    </row>
    <row r="33" spans="2:10" ht="14.25" customHeight="1">
      <c r="B33" s="1664" t="s">
        <v>4018</v>
      </c>
      <c r="C33" s="3137" t="s">
        <v>4019</v>
      </c>
      <c r="D33" s="3137"/>
      <c r="E33" s="3137"/>
      <c r="F33" s="3137"/>
      <c r="G33" s="3137"/>
      <c r="H33" s="3137"/>
      <c r="I33" s="3137"/>
      <c r="J33" s="3137"/>
    </row>
    <row r="34" spans="2:10" ht="14.25" customHeight="1">
      <c r="B34" s="1664" t="s">
        <v>4020</v>
      </c>
      <c r="C34" s="3137" t="s">
        <v>4021</v>
      </c>
      <c r="D34" s="3137"/>
      <c r="E34" s="3137"/>
      <c r="F34" s="3137"/>
      <c r="G34" s="3137"/>
      <c r="H34" s="3137"/>
      <c r="I34" s="3137"/>
      <c r="J34" s="3137"/>
    </row>
    <row r="35" spans="2:10" ht="14.25" customHeight="1">
      <c r="B35" s="1664" t="s">
        <v>4022</v>
      </c>
      <c r="C35" s="3137" t="s">
        <v>4023</v>
      </c>
      <c r="D35" s="3137"/>
      <c r="E35" s="3137"/>
      <c r="F35" s="3137"/>
      <c r="G35" s="3137"/>
      <c r="H35" s="3137"/>
      <c r="I35" s="3137"/>
      <c r="J35" s="3137"/>
    </row>
    <row r="36" spans="2:10" ht="39.75" customHeight="1">
      <c r="B36" s="1665" t="s">
        <v>4024</v>
      </c>
      <c r="C36" s="3137" t="s">
        <v>4025</v>
      </c>
      <c r="D36" s="3137"/>
      <c r="E36" s="3137"/>
      <c r="F36" s="3137"/>
      <c r="G36" s="3137"/>
      <c r="H36" s="3137"/>
      <c r="I36" s="3137"/>
      <c r="J36" s="3137"/>
    </row>
    <row r="37" spans="2:10" ht="83.25" customHeight="1">
      <c r="B37" s="3092" t="s">
        <v>4026</v>
      </c>
      <c r="C37" s="3092"/>
      <c r="D37" s="3092"/>
      <c r="E37" s="3092"/>
      <c r="F37" s="3092"/>
      <c r="G37" s="3092"/>
      <c r="H37" s="3092"/>
      <c r="I37" s="3092"/>
      <c r="J37" s="3092"/>
    </row>
    <row r="38" spans="2:10" ht="78" customHeight="1">
      <c r="B38" s="3138" t="s">
        <v>4027</v>
      </c>
      <c r="C38" s="3138"/>
      <c r="D38" s="3138"/>
      <c r="E38" s="3138"/>
      <c r="F38" s="3138"/>
      <c r="G38" s="3138"/>
      <c r="H38" s="3138"/>
      <c r="I38" s="3138"/>
      <c r="J38" s="3138"/>
    </row>
    <row r="39" spans="2:10" ht="83.25" customHeight="1">
      <c r="B39" s="3092" t="s">
        <v>4028</v>
      </c>
      <c r="C39" s="3092"/>
      <c r="D39" s="3092"/>
      <c r="E39" s="3092"/>
      <c r="F39" s="3092"/>
      <c r="G39" s="3092"/>
      <c r="H39" s="3092"/>
      <c r="I39" s="3092"/>
      <c r="J39" s="3092"/>
    </row>
    <row r="40" spans="2:10" ht="13.8">
      <c r="B40" s="617"/>
      <c r="C40" s="617"/>
      <c r="D40" s="617"/>
      <c r="E40" s="617"/>
      <c r="F40" s="617"/>
      <c r="G40" s="617"/>
      <c r="H40" s="617"/>
      <c r="I40" s="617"/>
      <c r="J40" s="617"/>
    </row>
    <row r="41" spans="2:10" ht="29.25" customHeight="1">
      <c r="B41" s="755" t="s">
        <v>4011</v>
      </c>
      <c r="C41" s="3097"/>
      <c r="D41" s="3098"/>
      <c r="E41" s="3098"/>
      <c r="F41" s="3099"/>
      <c r="G41" s="1661"/>
      <c r="H41" s="3097"/>
      <c r="I41" s="3098"/>
      <c r="J41" s="3099"/>
    </row>
    <row r="42" spans="2:10" ht="34.5" customHeight="1">
      <c r="B42" s="755" t="s">
        <v>4012</v>
      </c>
      <c r="C42" s="3097"/>
      <c r="D42" s="3098"/>
      <c r="E42" s="3098"/>
      <c r="F42" s="3099"/>
      <c r="G42" s="1661"/>
      <c r="H42" s="3097"/>
      <c r="I42" s="3098"/>
      <c r="J42" s="3099"/>
    </row>
    <row r="43" spans="2:10" ht="34.5" customHeight="1">
      <c r="B43" s="755" t="s">
        <v>12</v>
      </c>
      <c r="C43" s="3097"/>
      <c r="D43" s="3098"/>
      <c r="E43" s="3098"/>
      <c r="F43" s="3099"/>
      <c r="G43" s="1661"/>
      <c r="H43" s="3097"/>
      <c r="I43" s="3098"/>
      <c r="J43" s="3099"/>
    </row>
    <row r="44" spans="2:10" ht="34.5" customHeight="1">
      <c r="B44" s="755" t="s">
        <v>4029</v>
      </c>
      <c r="C44" s="3125"/>
      <c r="D44" s="3126"/>
      <c r="E44" s="3126"/>
      <c r="F44" s="3126"/>
      <c r="G44" s="3126"/>
      <c r="H44" s="3126"/>
      <c r="I44" s="3126"/>
      <c r="J44" s="3127"/>
    </row>
    <row r="45" spans="2:10" ht="34.5" customHeight="1">
      <c r="B45" s="801"/>
      <c r="C45" s="3139" t="s">
        <v>4030</v>
      </c>
      <c r="D45" s="3140"/>
      <c r="E45" s="3140"/>
      <c r="F45" s="3140"/>
      <c r="G45" s="3140"/>
      <c r="H45" s="3140"/>
      <c r="I45" s="3140"/>
      <c r="J45" s="3141"/>
    </row>
    <row r="46" spans="2:10" ht="34.5" customHeight="1">
      <c r="B46" s="3128" t="s">
        <v>4015</v>
      </c>
      <c r="C46" s="3129"/>
      <c r="D46" s="3129"/>
      <c r="E46" s="3129"/>
      <c r="F46" s="3129"/>
      <c r="G46" s="3130"/>
      <c r="H46" s="3130"/>
      <c r="I46" s="3130"/>
      <c r="J46" s="3130"/>
    </row>
    <row r="47" spans="2:10" ht="34.5" customHeight="1">
      <c r="B47" s="3128"/>
      <c r="C47" s="3129"/>
      <c r="D47" s="3129"/>
      <c r="E47" s="3129"/>
      <c r="F47" s="3129"/>
      <c r="G47" s="3130"/>
      <c r="H47" s="3130"/>
      <c r="I47" s="3130"/>
      <c r="J47" s="3130"/>
    </row>
    <row r="48" spans="2:10" ht="13.8">
      <c r="B48" s="3093"/>
      <c r="C48" s="3093"/>
      <c r="D48" s="3093"/>
      <c r="E48" s="3093"/>
      <c r="F48" s="3093"/>
      <c r="G48" s="3096"/>
      <c r="H48" s="3096"/>
      <c r="I48" s="3093"/>
      <c r="J48" s="3093"/>
    </row>
    <row r="49" spans="2:10" ht="15.75" customHeight="1">
      <c r="B49" s="2072" t="s">
        <v>370</v>
      </c>
      <c r="C49" s="2072"/>
      <c r="D49" s="2072"/>
      <c r="E49" s="2072"/>
      <c r="F49" s="2072"/>
      <c r="G49" s="2072"/>
      <c r="H49" s="2072"/>
      <c r="I49" s="2072"/>
      <c r="J49" s="2072"/>
    </row>
    <row r="50" spans="2:10" ht="13.8">
      <c r="B50" s="584" t="s">
        <v>4031</v>
      </c>
      <c r="C50" s="584"/>
      <c r="D50" s="584"/>
      <c r="E50" s="584"/>
      <c r="F50" s="584"/>
      <c r="G50" s="584"/>
      <c r="H50" s="584"/>
      <c r="I50" s="584"/>
      <c r="J50" s="584"/>
    </row>
    <row r="51" spans="2:10" ht="39" customHeight="1">
      <c r="B51" s="3138" t="s">
        <v>4032</v>
      </c>
      <c r="C51" s="3138"/>
      <c r="D51" s="3138"/>
      <c r="E51" s="3138"/>
      <c r="F51" s="3138"/>
      <c r="G51" s="3138"/>
      <c r="H51" s="3138"/>
      <c r="I51" s="3138"/>
      <c r="J51" s="3138"/>
    </row>
    <row r="52" spans="2:10" ht="48.75" customHeight="1">
      <c r="B52" s="3138" t="s">
        <v>4033</v>
      </c>
      <c r="C52" s="3138"/>
      <c r="D52" s="3138"/>
      <c r="E52" s="3138"/>
      <c r="F52" s="3138"/>
      <c r="G52" s="3138"/>
      <c r="H52" s="3138"/>
      <c r="I52" s="3138"/>
      <c r="J52" s="3138"/>
    </row>
    <row r="53" spans="2:10" ht="47.25" customHeight="1">
      <c r="B53" s="3138" t="s">
        <v>4034</v>
      </c>
      <c r="C53" s="3138"/>
      <c r="D53" s="3138"/>
      <c r="E53" s="3138"/>
      <c r="F53" s="3138"/>
      <c r="G53" s="3138"/>
      <c r="H53" s="3138"/>
      <c r="I53" s="3138"/>
      <c r="J53" s="3138"/>
    </row>
    <row r="54" spans="2:10" ht="39" customHeight="1">
      <c r="B54" s="3138" t="s">
        <v>4035</v>
      </c>
      <c r="C54" s="3138"/>
      <c r="D54" s="3138"/>
      <c r="E54" s="3138"/>
      <c r="F54" s="3138"/>
      <c r="G54" s="3138"/>
      <c r="H54" s="3138"/>
      <c r="I54" s="3138"/>
      <c r="J54" s="3138"/>
    </row>
    <row r="55" spans="2:10" ht="13.8">
      <c r="B55" s="584"/>
      <c r="C55" s="584"/>
      <c r="D55" s="584"/>
      <c r="E55" s="584"/>
      <c r="F55" s="584"/>
      <c r="G55" s="584"/>
      <c r="H55" s="584"/>
      <c r="I55" s="584"/>
      <c r="J55" s="584"/>
    </row>
    <row r="56" spans="2:10" ht="15">
      <c r="B56" s="524"/>
      <c r="C56" s="524"/>
      <c r="D56" s="541"/>
      <c r="E56" s="541"/>
      <c r="F56" s="541"/>
      <c r="G56" s="541"/>
      <c r="H56" s="541"/>
      <c r="I56" s="541"/>
      <c r="J56" s="541"/>
    </row>
    <row r="57" spans="2:10" ht="19.5" customHeight="1">
      <c r="B57" s="3095" t="s">
        <v>4039</v>
      </c>
      <c r="C57" s="3095"/>
      <c r="D57" s="3095"/>
      <c r="E57" s="3095"/>
      <c r="F57" s="3095"/>
      <c r="G57" s="3095"/>
      <c r="H57" s="3095"/>
      <c r="I57" s="3095"/>
      <c r="J57" s="3095"/>
    </row>
    <row r="58" spans="2:10" ht="27" customHeight="1">
      <c r="B58" s="2325" t="s">
        <v>4043</v>
      </c>
      <c r="C58" s="2326"/>
      <c r="D58" s="2326"/>
      <c r="E58" s="2326"/>
      <c r="F58" s="2326"/>
      <c r="G58" s="2326"/>
      <c r="H58" s="2326"/>
      <c r="I58" s="2326"/>
      <c r="J58" s="2327"/>
    </row>
    <row r="59" spans="2:10">
      <c r="B59" s="550"/>
      <c r="C59" s="550"/>
      <c r="D59" s="541"/>
      <c r="E59" s="541"/>
      <c r="F59" s="541"/>
      <c r="G59" s="541"/>
      <c r="H59" s="541"/>
      <c r="I59" s="541"/>
      <c r="J59" s="541"/>
    </row>
    <row r="60" spans="2:10" ht="24" customHeight="1">
      <c r="B60" s="3095" t="s">
        <v>4040</v>
      </c>
      <c r="C60" s="3095"/>
      <c r="D60" s="3095"/>
      <c r="E60" s="3095"/>
      <c r="F60" s="3095"/>
      <c r="G60" s="3095"/>
      <c r="H60" s="3095"/>
      <c r="I60" s="3095"/>
      <c r="J60" s="3095"/>
    </row>
    <row r="61" spans="2:10" ht="22.5" customHeight="1">
      <c r="B61" s="2325" t="s">
        <v>4043</v>
      </c>
      <c r="C61" s="2326"/>
      <c r="D61" s="2326"/>
      <c r="E61" s="2326"/>
      <c r="F61" s="2326"/>
      <c r="G61" s="2326"/>
      <c r="H61" s="2326"/>
      <c r="I61" s="2326"/>
      <c r="J61" s="2327"/>
    </row>
    <row r="62" spans="2:10">
      <c r="B62" s="541"/>
      <c r="C62" s="541"/>
      <c r="D62" s="541"/>
      <c r="E62" s="541"/>
      <c r="F62" s="541"/>
      <c r="G62" s="541"/>
      <c r="H62" s="541"/>
      <c r="I62" s="541"/>
      <c r="J62" s="541"/>
    </row>
    <row r="63" spans="2:10" ht="18.75" customHeight="1">
      <c r="B63" s="2236" t="s">
        <v>4041</v>
      </c>
      <c r="C63" s="2236"/>
      <c r="D63" s="2236"/>
      <c r="E63" s="2236"/>
      <c r="F63" s="2236"/>
      <c r="G63" s="2236"/>
      <c r="H63" s="2236"/>
      <c r="I63" s="2236"/>
      <c r="J63" s="2236"/>
    </row>
    <row r="64" spans="2:10" ht="25.5" customHeight="1">
      <c r="B64" s="2325" t="s">
        <v>4043</v>
      </c>
      <c r="C64" s="2326"/>
      <c r="D64" s="2326"/>
      <c r="E64" s="2326"/>
      <c r="F64" s="2326"/>
      <c r="G64" s="2326"/>
      <c r="H64" s="2326"/>
      <c r="I64" s="2326"/>
      <c r="J64" s="2327"/>
    </row>
    <row r="65" spans="2:10">
      <c r="B65" s="541"/>
      <c r="C65" s="541"/>
      <c r="D65" s="541"/>
      <c r="E65" s="541"/>
      <c r="F65" s="541"/>
      <c r="G65" s="541"/>
      <c r="H65" s="541"/>
      <c r="I65" s="541"/>
      <c r="J65" s="541"/>
    </row>
    <row r="66" spans="2:10" ht="24" customHeight="1">
      <c r="B66" s="3095" t="s">
        <v>4042</v>
      </c>
      <c r="C66" s="3095"/>
      <c r="D66" s="3095"/>
      <c r="E66" s="3095"/>
      <c r="F66" s="3095"/>
      <c r="G66" s="3095"/>
      <c r="H66" s="3095"/>
      <c r="I66" s="3095"/>
      <c r="J66" s="3095"/>
    </row>
    <row r="67" spans="2:10" ht="30" customHeight="1">
      <c r="B67" s="2325" t="s">
        <v>4043</v>
      </c>
      <c r="C67" s="2326"/>
      <c r="D67" s="2326"/>
      <c r="E67" s="2326"/>
      <c r="F67" s="2326"/>
      <c r="G67" s="2326"/>
      <c r="H67" s="2326"/>
      <c r="I67" s="2326"/>
      <c r="J67" s="2327"/>
    </row>
    <row r="68" spans="2:10" ht="15">
      <c r="B68" s="524"/>
      <c r="C68" s="524"/>
      <c r="D68" s="541"/>
      <c r="E68" s="541"/>
      <c r="F68" s="541"/>
      <c r="G68" s="541"/>
      <c r="H68" s="541"/>
      <c r="I68" s="541"/>
      <c r="J68" s="541"/>
    </row>
    <row r="69" spans="2:10" ht="76.5" customHeight="1">
      <c r="B69" s="3092" t="s">
        <v>4036</v>
      </c>
      <c r="C69" s="3092"/>
      <c r="D69" s="3092"/>
      <c r="E69" s="3092"/>
      <c r="F69" s="3092"/>
      <c r="G69" s="3092"/>
      <c r="H69" s="3092"/>
      <c r="I69" s="3092"/>
      <c r="J69" s="3092"/>
    </row>
    <row r="70" spans="2:10" ht="52.5" customHeight="1">
      <c r="B70" s="3092" t="s">
        <v>4037</v>
      </c>
      <c r="C70" s="3092"/>
      <c r="D70" s="3092"/>
      <c r="E70" s="3092"/>
      <c r="F70" s="3092"/>
      <c r="G70" s="3092"/>
      <c r="H70" s="3092"/>
      <c r="I70" s="3092"/>
      <c r="J70" s="3092"/>
    </row>
    <row r="71" spans="2:10" ht="13.8">
      <c r="B71" s="3094"/>
      <c r="C71" s="3094"/>
      <c r="D71" s="3094"/>
      <c r="E71" s="3094"/>
      <c r="F71" s="3094"/>
      <c r="G71" s="3094"/>
      <c r="H71" s="3094"/>
      <c r="I71" s="3094"/>
      <c r="J71" s="3094"/>
    </row>
    <row r="72" spans="2:10" ht="13.8">
      <c r="B72" s="3093"/>
      <c r="C72" s="3093"/>
      <c r="D72" s="3093"/>
      <c r="E72" s="3093"/>
      <c r="F72" s="3093"/>
      <c r="G72" s="3096"/>
      <c r="H72" s="3096"/>
      <c r="I72" s="3093"/>
      <c r="J72" s="3093"/>
    </row>
    <row r="73" spans="2:10" ht="13.8">
      <c r="B73" s="1659"/>
      <c r="C73" s="1659"/>
      <c r="D73" s="617"/>
      <c r="E73" s="617"/>
      <c r="F73" s="617"/>
      <c r="G73" s="617"/>
      <c r="H73" s="617"/>
      <c r="I73" s="617"/>
      <c r="J73" s="617"/>
    </row>
  </sheetData>
  <sheetProtection formatRows="0"/>
  <mergeCells count="78">
    <mergeCell ref="B54:J54"/>
    <mergeCell ref="B52:J52"/>
    <mergeCell ref="B51:J51"/>
    <mergeCell ref="B53:J53"/>
    <mergeCell ref="B57:J57"/>
    <mergeCell ref="B48:C48"/>
    <mergeCell ref="D48:F48"/>
    <mergeCell ref="G48:H48"/>
    <mergeCell ref="I48:J48"/>
    <mergeCell ref="B49:J49"/>
    <mergeCell ref="C45:J45"/>
    <mergeCell ref="B46:B47"/>
    <mergeCell ref="C46:F47"/>
    <mergeCell ref="G46:G47"/>
    <mergeCell ref="H46:J47"/>
    <mergeCell ref="C33:J33"/>
    <mergeCell ref="C34:J34"/>
    <mergeCell ref="C35:J35"/>
    <mergeCell ref="C36:J36"/>
    <mergeCell ref="C44:J44"/>
    <mergeCell ref="C41:F41"/>
    <mergeCell ref="H41:J41"/>
    <mergeCell ref="C42:F42"/>
    <mergeCell ref="H42:J42"/>
    <mergeCell ref="C43:F43"/>
    <mergeCell ref="H43:J43"/>
    <mergeCell ref="B37:J37"/>
    <mergeCell ref="B38:J38"/>
    <mergeCell ref="B39:J39"/>
    <mergeCell ref="C24:J24"/>
    <mergeCell ref="B25:B26"/>
    <mergeCell ref="C25:F26"/>
    <mergeCell ref="G25:G26"/>
    <mergeCell ref="H25:H26"/>
    <mergeCell ref="I25:J26"/>
    <mergeCell ref="B27:J27"/>
    <mergeCell ref="B28:D28"/>
    <mergeCell ref="E28:H28"/>
    <mergeCell ref="I28:J28"/>
    <mergeCell ref="B32:J32"/>
    <mergeCell ref="B31:J31"/>
    <mergeCell ref="B29:J29"/>
    <mergeCell ref="B1:J1"/>
    <mergeCell ref="B7:J7"/>
    <mergeCell ref="B4:J4"/>
    <mergeCell ref="B6:J6"/>
    <mergeCell ref="B3:C3"/>
    <mergeCell ref="B8:J8"/>
    <mergeCell ref="B9:J9"/>
    <mergeCell ref="B11:H11"/>
    <mergeCell ref="C13:J13"/>
    <mergeCell ref="C20:F20"/>
    <mergeCell ref="H20:J20"/>
    <mergeCell ref="C14:J14"/>
    <mergeCell ref="B13:B15"/>
    <mergeCell ref="C15:J15"/>
    <mergeCell ref="C16:J16"/>
    <mergeCell ref="B19:J19"/>
    <mergeCell ref="B18:J18"/>
    <mergeCell ref="C21:F21"/>
    <mergeCell ref="H21:J21"/>
    <mergeCell ref="C22:F22"/>
    <mergeCell ref="H22:J22"/>
    <mergeCell ref="C23:J23"/>
    <mergeCell ref="B70:J70"/>
    <mergeCell ref="B72:C72"/>
    <mergeCell ref="D72:F72"/>
    <mergeCell ref="B58:J58"/>
    <mergeCell ref="B71:J71"/>
    <mergeCell ref="B60:J60"/>
    <mergeCell ref="G72:H72"/>
    <mergeCell ref="I72:J72"/>
    <mergeCell ref="B64:J64"/>
    <mergeCell ref="B66:J66"/>
    <mergeCell ref="B67:J67"/>
    <mergeCell ref="B69:J69"/>
    <mergeCell ref="B61:J61"/>
    <mergeCell ref="B63:J63"/>
  </mergeCells>
  <phoneticPr fontId="3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48"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5415" r:id="rId4" name="Button 1079">
              <controlPr defaultSize="0" print="0" autoFill="0" autoPict="0" macro="[0]!ToMainMenu">
                <anchor>
                  <from>
                    <xdr:col>10</xdr:col>
                    <xdr:colOff>251460</xdr:colOff>
                    <xdr:row>0</xdr:row>
                    <xdr:rowOff>68580</xdr:rowOff>
                  </from>
                  <to>
                    <xdr:col>13</xdr:col>
                    <xdr:colOff>152400</xdr:colOff>
                    <xdr:row>2</xdr:row>
                    <xdr:rowOff>22860</xdr:rowOff>
                  </to>
                </anchor>
              </controlPr>
            </control>
          </mc:Choice>
        </mc:AlternateContent>
        <mc:AlternateContent xmlns:mc="http://schemas.openxmlformats.org/markup-compatibility/2006">
          <mc:Choice Requires="x14">
            <control shapeId="655416" r:id="rId5" name="Button 1080">
              <controlPr defaultSize="0" print="0" autoFill="0" autoPict="0" macro="[0]!PrintCoverPGSec1">
                <anchor>
                  <from>
                    <xdr:col>10</xdr:col>
                    <xdr:colOff>251460</xdr:colOff>
                    <xdr:row>5</xdr:row>
                    <xdr:rowOff>144780</xdr:rowOff>
                  </from>
                  <to>
                    <xdr:col>13</xdr:col>
                    <xdr:colOff>152400</xdr:colOff>
                    <xdr:row>6</xdr:row>
                    <xdr:rowOff>83820</xdr:rowOff>
                  </to>
                </anchor>
              </controlPr>
            </control>
          </mc:Choice>
        </mc:AlternateContent>
        <mc:AlternateContent xmlns:mc="http://schemas.openxmlformats.org/markup-compatibility/2006">
          <mc:Choice Requires="x14">
            <control shapeId="655417" r:id="rId6" name="Button 1081">
              <controlPr defaultSize="0" print="0" autoFill="0" autoPict="0" macro="[0]!CoverPagVol1Preview">
                <anchor>
                  <from>
                    <xdr:col>10</xdr:col>
                    <xdr:colOff>251460</xdr:colOff>
                    <xdr:row>2</xdr:row>
                    <xdr:rowOff>38100</xdr:rowOff>
                  </from>
                  <to>
                    <xdr:col>13</xdr:col>
                    <xdr:colOff>152400</xdr:colOff>
                    <xdr:row>3</xdr:row>
                    <xdr:rowOff>137160</xdr:rowOff>
                  </to>
                </anchor>
              </controlPr>
            </control>
          </mc:Choice>
        </mc:AlternateContent>
        <mc:AlternateContent xmlns:mc="http://schemas.openxmlformats.org/markup-compatibility/2006">
          <mc:Choice Requires="x14">
            <control shapeId="680154" r:id="rId7" name="Button 2266">
              <controlPr defaultSize="0" print="0" autoFill="0" autoPict="0" macro="[0]!ToDataEntry">
                <anchor>
                  <from>
                    <xdr:col>10</xdr:col>
                    <xdr:colOff>251460</xdr:colOff>
                    <xdr:row>6</xdr:row>
                    <xdr:rowOff>114300</xdr:rowOff>
                  </from>
                  <to>
                    <xdr:col>13</xdr:col>
                    <xdr:colOff>152400</xdr:colOff>
                    <xdr:row>6</xdr:row>
                    <xdr:rowOff>373380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tabColor rgb="FF7030A0"/>
  </sheetPr>
  <dimension ref="A2:O288"/>
  <sheetViews>
    <sheetView showGridLines="0" zoomScale="90" zoomScaleNormal="90" zoomScaleSheetLayoutView="70" zoomScalePageLayoutView="77" workbookViewId="0">
      <selection activeCell="C97" sqref="C97:G97"/>
    </sheetView>
  </sheetViews>
  <sheetFormatPr defaultRowHeight="13.2"/>
  <cols>
    <col min="1" max="1" width="15.5546875" customWidth="1"/>
    <col min="2" max="2" width="10" customWidth="1"/>
    <col min="3" max="3" width="8.44140625" customWidth="1"/>
    <col min="4" max="4" width="9" customWidth="1"/>
    <col min="5" max="5" width="10.5546875" customWidth="1"/>
    <col min="6" max="6" width="6.6640625" customWidth="1"/>
    <col min="7" max="7" width="21.5546875" bestFit="1" customWidth="1"/>
    <col min="8" max="8" width="17.109375" customWidth="1"/>
    <col min="9" max="9" width="12.109375" customWidth="1"/>
    <col min="10" max="10" width="17.109375" customWidth="1"/>
    <col min="11" max="11" width="12.109375" customWidth="1"/>
    <col min="12" max="12" width="16.6640625" customWidth="1"/>
  </cols>
  <sheetData>
    <row r="2" spans="1:12" ht="17.399999999999999">
      <c r="A2" s="3278" t="s">
        <v>674</v>
      </c>
      <c r="B2" s="3279"/>
      <c r="C2" s="3279"/>
      <c r="D2" s="3279"/>
      <c r="E2" s="3279"/>
      <c r="F2" s="3279"/>
      <c r="G2" s="3279"/>
      <c r="H2" s="3279"/>
      <c r="I2" s="3279"/>
      <c r="J2" s="3279"/>
      <c r="K2" s="3279"/>
      <c r="L2" s="3280"/>
    </row>
    <row r="3" spans="1:12" ht="11.25" customHeight="1">
      <c r="A3" s="619"/>
      <c r="B3" s="620"/>
      <c r="C3" s="620"/>
      <c r="D3" s="620"/>
      <c r="E3" s="620"/>
      <c r="F3" s="620"/>
      <c r="G3" s="620"/>
      <c r="H3" s="620"/>
      <c r="I3" s="620"/>
      <c r="J3" s="620"/>
      <c r="K3" s="620"/>
      <c r="L3" s="621"/>
    </row>
    <row r="4" spans="1:12" ht="15.6">
      <c r="A4" s="3281" t="s">
        <v>1285</v>
      </c>
      <c r="B4" s="3282"/>
      <c r="C4" s="3282"/>
      <c r="D4" s="3282"/>
      <c r="E4" s="3282"/>
      <c r="F4" s="3282"/>
      <c r="G4" s="3282"/>
      <c r="H4" s="3282"/>
      <c r="I4" s="3282"/>
      <c r="J4" s="3282"/>
      <c r="K4" s="3282"/>
      <c r="L4" s="3283"/>
    </row>
    <row r="5" spans="1:12" ht="52.5" customHeight="1">
      <c r="A5" s="3284" t="str">
        <f>+'Master Data'!D18</f>
        <v>INGWAVUMA: JOSINI: REPAIRS AND MAINTENANCE TO TWO CLASSROOMS</v>
      </c>
      <c r="B5" s="3285"/>
      <c r="C5" s="3285"/>
      <c r="D5" s="3285"/>
      <c r="E5" s="3285"/>
      <c r="F5" s="3285"/>
      <c r="G5" s="3285"/>
      <c r="H5" s="3285"/>
      <c r="I5" s="3285"/>
      <c r="J5" s="3285"/>
      <c r="K5" s="3285"/>
      <c r="L5" s="3286"/>
    </row>
    <row r="6" spans="1:12" ht="13.8">
      <c r="A6" s="622" t="s">
        <v>701</v>
      </c>
      <c r="B6" s="3287" t="str">
        <f>+'Master Data'!F12</f>
        <v>ZNQ1222 W</v>
      </c>
      <c r="C6" s="3287"/>
      <c r="D6" s="3287"/>
      <c r="E6" s="616"/>
      <c r="F6" s="616"/>
      <c r="G6" s="616"/>
      <c r="H6" s="616"/>
      <c r="I6" s="616"/>
      <c r="J6" s="616"/>
      <c r="K6" s="616"/>
      <c r="L6" s="623"/>
    </row>
    <row r="7" spans="1:12" ht="13.8">
      <c r="A7" s="624"/>
      <c r="B7" s="616"/>
      <c r="C7" s="616"/>
      <c r="D7" s="616"/>
      <c r="E7" s="616"/>
      <c r="F7" s="616"/>
      <c r="G7" s="616"/>
      <c r="H7" s="616"/>
      <c r="I7" s="616"/>
      <c r="J7" s="616"/>
      <c r="K7" s="616"/>
      <c r="L7" s="623"/>
    </row>
    <row r="8" spans="1:12" ht="102.75" customHeight="1">
      <c r="A8" s="3125" t="s">
        <v>1286</v>
      </c>
      <c r="B8" s="3126"/>
      <c r="C8" s="3126"/>
      <c r="D8" s="3126"/>
      <c r="E8" s="3126"/>
      <c r="F8" s="3126"/>
      <c r="G8" s="3126"/>
      <c r="H8" s="3126"/>
      <c r="I8" s="3126"/>
      <c r="J8" s="3126"/>
      <c r="K8" s="3126"/>
      <c r="L8" s="3127"/>
    </row>
    <row r="9" spans="1:12" ht="185.25" customHeight="1">
      <c r="A9" s="3100" t="s">
        <v>1287</v>
      </c>
      <c r="B9" s="3101"/>
      <c r="C9" s="3101"/>
      <c r="D9" s="3101"/>
      <c r="E9" s="3101"/>
      <c r="F9" s="3101"/>
      <c r="G9" s="3101"/>
      <c r="H9" s="3101"/>
      <c r="I9" s="3101"/>
      <c r="J9" s="3101"/>
      <c r="K9" s="3101"/>
      <c r="L9" s="3102"/>
    </row>
    <row r="10" spans="1:12" ht="13.8">
      <c r="A10" s="625"/>
      <c r="B10" s="626"/>
      <c r="C10" s="616"/>
      <c r="D10" s="616"/>
      <c r="E10" s="616"/>
      <c r="F10" s="616"/>
      <c r="G10" s="616"/>
      <c r="H10" s="616"/>
      <c r="I10" s="616"/>
      <c r="J10" s="616"/>
      <c r="K10" s="616"/>
      <c r="L10" s="623"/>
    </row>
    <row r="11" spans="1:12" ht="33.75" customHeight="1">
      <c r="A11" s="627"/>
      <c r="B11" s="3100" t="s">
        <v>862</v>
      </c>
      <c r="C11" s="3101"/>
      <c r="D11" s="3101"/>
      <c r="E11" s="3101"/>
      <c r="F11" s="3101"/>
      <c r="G11" s="3101"/>
      <c r="H11" s="3101"/>
      <c r="I11" s="3101"/>
      <c r="J11" s="3101"/>
      <c r="K11" s="3101"/>
      <c r="L11" s="3102"/>
    </row>
    <row r="12" spans="1:12" ht="13.8">
      <c r="A12" s="628">
        <v>1</v>
      </c>
      <c r="B12" s="3114" t="s">
        <v>815</v>
      </c>
      <c r="C12" s="3114"/>
      <c r="D12" s="3114"/>
      <c r="E12" s="3114"/>
      <c r="F12" s="3114"/>
      <c r="G12" s="3114"/>
      <c r="H12" s="3114"/>
      <c r="I12" s="3114"/>
      <c r="J12" s="3114"/>
      <c r="K12" s="3114"/>
      <c r="L12" s="3114"/>
    </row>
    <row r="13" spans="1:12" ht="6.75" customHeight="1">
      <c r="A13" s="629"/>
      <c r="B13" s="616"/>
      <c r="C13" s="616"/>
      <c r="D13" s="616"/>
      <c r="E13" s="616"/>
      <c r="F13" s="616"/>
      <c r="G13" s="616"/>
      <c r="H13" s="616"/>
      <c r="I13" s="616"/>
      <c r="J13" s="616"/>
      <c r="K13" s="616"/>
      <c r="L13" s="623"/>
    </row>
    <row r="14" spans="1:12" ht="13.8">
      <c r="A14" s="630" t="s">
        <v>816</v>
      </c>
      <c r="B14" s="3274" t="s">
        <v>145</v>
      </c>
      <c r="C14" s="3274"/>
      <c r="D14" s="3274"/>
      <c r="E14" s="3274"/>
      <c r="F14" s="3274"/>
      <c r="G14" s="3274"/>
      <c r="H14" s="3274"/>
      <c r="I14" s="3274"/>
      <c r="J14" s="3274"/>
      <c r="K14" s="3274"/>
      <c r="L14" s="3274"/>
    </row>
    <row r="15" spans="1:12" ht="18.75" customHeight="1">
      <c r="A15" s="631" t="s">
        <v>782</v>
      </c>
      <c r="B15" s="3173" t="s">
        <v>146</v>
      </c>
      <c r="C15" s="3174"/>
      <c r="D15" s="3174"/>
      <c r="E15" s="3174"/>
      <c r="F15" s="3174"/>
      <c r="G15" s="3174"/>
      <c r="H15" s="3174"/>
      <c r="I15" s="3174"/>
      <c r="J15" s="3174"/>
      <c r="K15" s="3174"/>
      <c r="L15" s="3175"/>
    </row>
    <row r="16" spans="1:12" ht="14.4">
      <c r="A16" s="632" t="s">
        <v>715</v>
      </c>
      <c r="B16" s="3263" t="str">
        <f>+'Master Data'!E198</f>
        <v>Head: Public Works (Department of Public Works: Province of KwaZulu-Natal)</v>
      </c>
      <c r="C16" s="3264"/>
      <c r="D16" s="3264"/>
      <c r="E16" s="3264"/>
      <c r="F16" s="3264"/>
      <c r="G16" s="3264"/>
      <c r="H16" s="3264"/>
      <c r="I16" s="3264"/>
      <c r="J16" s="3264"/>
      <c r="K16" s="3264"/>
      <c r="L16" s="3265"/>
    </row>
    <row r="17" spans="1:12" ht="7.5" customHeight="1">
      <c r="A17" s="633"/>
      <c r="B17" s="629"/>
      <c r="C17" s="616"/>
      <c r="D17" s="616"/>
      <c r="E17" s="616"/>
      <c r="F17" s="616"/>
      <c r="G17" s="616"/>
      <c r="H17" s="616"/>
      <c r="I17" s="616"/>
      <c r="J17" s="616"/>
      <c r="K17" s="616"/>
      <c r="L17" s="623"/>
    </row>
    <row r="18" spans="1:12" ht="16.5" customHeight="1">
      <c r="A18" s="633"/>
      <c r="B18" s="3217" t="s">
        <v>147</v>
      </c>
      <c r="C18" s="3138"/>
      <c r="D18" s="3138"/>
      <c r="E18" s="3138"/>
      <c r="F18" s="3138"/>
      <c r="G18" s="3138"/>
      <c r="H18" s="3138"/>
      <c r="I18" s="3138"/>
      <c r="J18" s="3138"/>
      <c r="K18" s="3138"/>
      <c r="L18" s="3196"/>
    </row>
    <row r="19" spans="1:12" ht="13.8">
      <c r="A19" s="633"/>
      <c r="B19" s="3288" t="str">
        <f>+'Master Data'!E202</f>
        <v>Private Bag X9041</v>
      </c>
      <c r="C19" s="3289"/>
      <c r="D19" s="3289"/>
      <c r="E19" s="3289"/>
      <c r="F19" s="3289"/>
      <c r="G19" s="3289"/>
      <c r="H19" s="3289"/>
      <c r="I19" s="3289"/>
      <c r="J19" s="3289"/>
      <c r="K19" s="3289"/>
      <c r="L19" s="3290"/>
    </row>
    <row r="20" spans="1:12" ht="13.8">
      <c r="A20" s="633"/>
      <c r="B20" s="3263" t="str">
        <f>+'Master Data'!E203</f>
        <v>PIETERMARITZBURG</v>
      </c>
      <c r="C20" s="3264"/>
      <c r="D20" s="3264"/>
      <c r="E20" s="3264"/>
      <c r="F20" s="3264"/>
      <c r="G20" s="3264"/>
      <c r="H20" s="3264"/>
      <c r="I20" s="3264"/>
      <c r="J20" s="3264"/>
      <c r="K20" s="3264"/>
      <c r="L20" s="3265"/>
    </row>
    <row r="21" spans="1:12" ht="15" customHeight="1">
      <c r="A21" s="633"/>
      <c r="B21" s="3263">
        <f>+'Master Data'!E204</f>
        <v>3201</v>
      </c>
      <c r="C21" s="3264"/>
      <c r="D21" s="3264"/>
      <c r="E21" s="3264"/>
      <c r="F21" s="3264"/>
      <c r="G21" s="3264"/>
      <c r="H21" s="3264"/>
      <c r="I21" s="3264"/>
      <c r="J21" s="3264"/>
      <c r="K21" s="3264"/>
      <c r="L21" s="3265"/>
    </row>
    <row r="22" spans="1:12" ht="14.25" customHeight="1">
      <c r="A22" s="633"/>
      <c r="B22" s="634" t="s">
        <v>1288</v>
      </c>
      <c r="C22" s="3264" t="str">
        <f>+'Master Data'!E206</f>
        <v>033 - 8971399</v>
      </c>
      <c r="D22" s="3264"/>
      <c r="E22" s="3264"/>
      <c r="F22" s="635"/>
      <c r="G22" s="614" t="s">
        <v>287</v>
      </c>
      <c r="H22" s="3264" t="str">
        <f>+'Master Data'!E205</f>
        <v>033 - 8971300</v>
      </c>
      <c r="I22" s="3264"/>
      <c r="J22" s="615"/>
      <c r="K22" s="615"/>
      <c r="L22" s="636"/>
    </row>
    <row r="23" spans="1:12" ht="10.5" customHeight="1">
      <c r="A23" s="633"/>
      <c r="B23" s="637"/>
      <c r="C23" s="616"/>
      <c r="D23" s="616"/>
      <c r="E23" s="616"/>
      <c r="F23" s="616"/>
      <c r="G23" s="616"/>
      <c r="H23" s="616"/>
      <c r="I23" s="616"/>
      <c r="J23" s="616"/>
      <c r="K23" s="616"/>
      <c r="L23" s="623"/>
    </row>
    <row r="24" spans="1:12" ht="25.5" customHeight="1">
      <c r="A24" s="632" t="s">
        <v>817</v>
      </c>
      <c r="B24" s="3217" t="s">
        <v>148</v>
      </c>
      <c r="C24" s="3138"/>
      <c r="D24" s="3138"/>
      <c r="E24" s="3138"/>
      <c r="F24" s="3138"/>
      <c r="G24" s="3138"/>
      <c r="H24" s="3138"/>
      <c r="I24" s="3138"/>
      <c r="J24" s="3138"/>
      <c r="K24" s="3138"/>
      <c r="L24" s="3196"/>
    </row>
    <row r="25" spans="1:12" ht="13.8">
      <c r="A25" s="638"/>
      <c r="B25" s="3263" t="str">
        <f>+'Master Data'!E199</f>
        <v>191 Prince Alfred Street</v>
      </c>
      <c r="C25" s="3264"/>
      <c r="D25" s="3264"/>
      <c r="E25" s="3264"/>
      <c r="F25" s="3264"/>
      <c r="G25" s="3264"/>
      <c r="H25" s="3264"/>
      <c r="I25" s="3264"/>
      <c r="J25" s="3264"/>
      <c r="K25" s="3264"/>
      <c r="L25" s="3265"/>
    </row>
    <row r="26" spans="1:12" ht="12.75" customHeight="1">
      <c r="A26" s="638"/>
      <c r="B26" s="3263" t="str">
        <f>+'Master Data'!E200</f>
        <v>PIETERMARITZBURG</v>
      </c>
      <c r="C26" s="3264"/>
      <c r="D26" s="3264"/>
      <c r="E26" s="3264"/>
      <c r="F26" s="3264"/>
      <c r="G26" s="3264"/>
      <c r="H26" s="3264"/>
      <c r="I26" s="3264"/>
      <c r="J26" s="3264"/>
      <c r="K26" s="3264"/>
      <c r="L26" s="3265"/>
    </row>
    <row r="27" spans="1:12" ht="12.75" customHeight="1">
      <c r="A27" s="638"/>
      <c r="B27" s="3263">
        <f>+'Master Data'!E201</f>
        <v>3200</v>
      </c>
      <c r="C27" s="3264"/>
      <c r="D27" s="3264"/>
      <c r="E27" s="3264"/>
      <c r="F27" s="3264"/>
      <c r="G27" s="3264"/>
      <c r="H27" s="3264"/>
      <c r="I27" s="3264"/>
      <c r="J27" s="3264"/>
      <c r="K27" s="3264"/>
      <c r="L27" s="3265"/>
    </row>
    <row r="28" spans="1:12" ht="13.8">
      <c r="A28" s="639"/>
      <c r="B28" s="640" t="s">
        <v>149</v>
      </c>
      <c r="C28" s="641"/>
      <c r="D28" s="641"/>
      <c r="E28" s="641"/>
      <c r="F28" s="641"/>
      <c r="G28" s="641"/>
      <c r="H28" s="641"/>
      <c r="I28" s="641"/>
      <c r="J28" s="641"/>
      <c r="K28" s="641"/>
      <c r="L28" s="642"/>
    </row>
    <row r="29" spans="1:12" ht="13.8">
      <c r="A29" s="631" t="s">
        <v>783</v>
      </c>
      <c r="B29" s="3173" t="s">
        <v>150</v>
      </c>
      <c r="C29" s="3174"/>
      <c r="D29" s="3174"/>
      <c r="E29" s="3174"/>
      <c r="F29" s="3174"/>
      <c r="G29" s="3174"/>
      <c r="H29" s="3174"/>
      <c r="I29" s="3174"/>
      <c r="J29" s="3174"/>
      <c r="K29" s="3174"/>
      <c r="L29" s="3175"/>
    </row>
    <row r="30" spans="1:12" ht="15.75" customHeight="1">
      <c r="A30" s="632" t="s">
        <v>818</v>
      </c>
      <c r="B30" s="3263" t="str">
        <f>+'Master Data'!E208</f>
        <v>Sipho Dlamini</v>
      </c>
      <c r="C30" s="3264"/>
      <c r="D30" s="3264"/>
      <c r="E30" s="3264"/>
      <c r="F30" s="3264"/>
      <c r="G30" s="3264"/>
      <c r="H30" s="3264"/>
      <c r="I30" s="3264"/>
      <c r="J30" s="3264"/>
      <c r="K30" s="3264"/>
      <c r="L30" s="3265"/>
    </row>
    <row r="31" spans="1:12" ht="13.8">
      <c r="A31" s="638"/>
      <c r="B31" s="638"/>
      <c r="C31" s="616"/>
      <c r="D31" s="616"/>
      <c r="E31" s="616"/>
      <c r="F31" s="616"/>
      <c r="G31" s="616"/>
      <c r="H31" s="616"/>
      <c r="I31" s="616"/>
      <c r="J31" s="616"/>
      <c r="K31" s="616"/>
      <c r="L31" s="623"/>
    </row>
    <row r="32" spans="1:12" ht="13.8">
      <c r="A32" s="638"/>
      <c r="B32" s="3217" t="s">
        <v>147</v>
      </c>
      <c r="C32" s="3138"/>
      <c r="D32" s="3138"/>
      <c r="E32" s="3138"/>
      <c r="F32" s="3138"/>
      <c r="G32" s="3138"/>
      <c r="H32" s="3138"/>
      <c r="I32" s="3138"/>
      <c r="J32" s="3138"/>
      <c r="K32" s="3138"/>
      <c r="L32" s="3196"/>
    </row>
    <row r="33" spans="1:12" ht="13.8">
      <c r="A33" s="638"/>
      <c r="B33" s="3263" t="str">
        <f>+'Master Data'!E210</f>
        <v>uThukela District Office</v>
      </c>
      <c r="C33" s="3264"/>
      <c r="D33" s="3264"/>
      <c r="E33" s="3264"/>
      <c r="F33" s="3264"/>
      <c r="G33" s="3264"/>
      <c r="H33" s="3264"/>
      <c r="I33" s="3264"/>
      <c r="J33" s="3264"/>
      <c r="K33" s="3264"/>
      <c r="L33" s="3265"/>
    </row>
    <row r="34" spans="1:12" ht="13.8">
      <c r="A34" s="638"/>
      <c r="B34" s="3263" t="str">
        <f>+'Master Data'!E211</f>
        <v>LadySmith</v>
      </c>
      <c r="C34" s="3264"/>
      <c r="D34" s="3264"/>
      <c r="E34" s="3264"/>
      <c r="F34" s="3264"/>
      <c r="G34" s="3264"/>
      <c r="H34" s="3264"/>
      <c r="I34" s="3264"/>
      <c r="J34" s="3264"/>
      <c r="K34" s="3264"/>
      <c r="L34" s="3265"/>
    </row>
    <row r="35" spans="1:12" ht="15" customHeight="1">
      <c r="A35" s="638"/>
      <c r="B35" s="3263">
        <f>+'Master Data'!E212</f>
        <v>3370</v>
      </c>
      <c r="C35" s="3264"/>
      <c r="D35" s="3264"/>
      <c r="E35" s="3264"/>
      <c r="F35" s="3264"/>
      <c r="G35" s="3264"/>
      <c r="H35" s="3264"/>
      <c r="I35" s="3264"/>
      <c r="J35" s="3264"/>
      <c r="K35" s="3264"/>
      <c r="L35" s="3265"/>
    </row>
    <row r="36" spans="1:12" ht="15" customHeight="1">
      <c r="A36" s="639"/>
      <c r="B36" s="638" t="s">
        <v>1289</v>
      </c>
      <c r="C36" s="3267" t="str">
        <f>+'Master Data'!E213</f>
        <v>036 638 2900</v>
      </c>
      <c r="D36" s="3267"/>
      <c r="E36" s="3267"/>
      <c r="G36" s="644" t="s">
        <v>205</v>
      </c>
      <c r="H36" s="3267" t="str">
        <f>+'Master Data'!E215</f>
        <v>036 638 2904</v>
      </c>
      <c r="I36" s="3267"/>
      <c r="K36" s="645"/>
      <c r="L36" s="646"/>
    </row>
    <row r="37" spans="1:12" ht="13.8">
      <c r="A37" s="647" t="s">
        <v>785</v>
      </c>
      <c r="B37" s="3173" t="s">
        <v>1290</v>
      </c>
      <c r="C37" s="3174"/>
      <c r="D37" s="3174"/>
      <c r="E37" s="3174"/>
      <c r="F37" s="3174"/>
      <c r="G37" s="3174"/>
      <c r="H37" s="3174"/>
      <c r="I37" s="3174"/>
      <c r="J37" s="3174"/>
      <c r="K37" s="3174"/>
      <c r="L37" s="3175"/>
    </row>
    <row r="38" spans="1:12" ht="14.4">
      <c r="A38" s="632" t="s">
        <v>819</v>
      </c>
      <c r="B38" s="3263" t="str">
        <f>+'Master Data'!E232</f>
        <v>AR Citech</v>
      </c>
      <c r="C38" s="3264"/>
      <c r="D38" s="3264"/>
      <c r="E38" s="3264"/>
      <c r="F38" s="3264"/>
      <c r="G38" s="3264"/>
      <c r="H38" s="3264"/>
      <c r="I38" s="3264"/>
      <c r="J38" s="3264"/>
      <c r="K38" s="3264"/>
      <c r="L38" s="3265"/>
    </row>
    <row r="39" spans="1:12" ht="13.8">
      <c r="A39" s="648"/>
      <c r="B39" s="638"/>
      <c r="C39" s="616"/>
      <c r="D39" s="616"/>
      <c r="E39" s="616"/>
      <c r="F39" s="616"/>
      <c r="G39" s="616"/>
      <c r="H39" s="616"/>
      <c r="I39" s="616"/>
      <c r="J39" s="616"/>
      <c r="K39" s="616"/>
      <c r="L39" s="623"/>
    </row>
    <row r="40" spans="1:12" ht="13.8">
      <c r="A40" s="648"/>
      <c r="B40" s="3194" t="s">
        <v>1291</v>
      </c>
      <c r="C40" s="2253"/>
      <c r="D40" s="2253"/>
      <c r="E40" s="2253"/>
      <c r="F40" s="2253"/>
      <c r="G40" s="2253"/>
      <c r="H40" s="2253"/>
      <c r="I40" s="2253"/>
      <c r="J40" s="2253"/>
      <c r="K40" s="2253"/>
      <c r="L40" s="3195"/>
    </row>
    <row r="41" spans="1:12" ht="13.8">
      <c r="A41" s="648"/>
      <c r="B41" s="3263" t="str">
        <f>+'Master Data'!E231</f>
        <v>Architect</v>
      </c>
      <c r="C41" s="3264"/>
      <c r="D41" s="3264"/>
      <c r="E41" s="3264"/>
      <c r="F41" s="3264"/>
      <c r="G41" s="3264"/>
      <c r="H41" s="3264"/>
      <c r="I41" s="3264"/>
      <c r="J41" s="3264"/>
      <c r="K41" s="3264"/>
      <c r="L41" s="3265"/>
    </row>
    <row r="42" spans="1:12" ht="13.8">
      <c r="A42" s="648"/>
      <c r="B42" s="638"/>
      <c r="C42" s="616"/>
      <c r="D42" s="616"/>
      <c r="E42" s="616"/>
      <c r="F42" s="616"/>
      <c r="G42" s="616"/>
      <c r="H42" s="616"/>
      <c r="I42" s="616"/>
      <c r="J42" s="616"/>
      <c r="K42" s="616"/>
      <c r="L42" s="623"/>
    </row>
    <row r="43" spans="1:12" ht="13.8">
      <c r="A43" s="648"/>
      <c r="B43" s="3217" t="s">
        <v>147</v>
      </c>
      <c r="C43" s="3138"/>
      <c r="D43" s="3138"/>
      <c r="E43" s="3138"/>
      <c r="F43" s="3138"/>
      <c r="G43" s="3138"/>
      <c r="H43" s="3138"/>
      <c r="I43" s="3138"/>
      <c r="J43" s="3138"/>
      <c r="K43" s="3138"/>
      <c r="L43" s="3196"/>
    </row>
    <row r="44" spans="1:12" ht="13.8">
      <c r="A44" s="648"/>
      <c r="B44" s="3263" t="str">
        <f>+'Master Data'!E233</f>
        <v>P.O. Box 12345</v>
      </c>
      <c r="C44" s="3264"/>
      <c r="D44" s="3264"/>
      <c r="E44" s="3264"/>
      <c r="F44" s="3264"/>
      <c r="G44" s="3264"/>
      <c r="H44" s="3264"/>
      <c r="I44" s="3264"/>
      <c r="J44" s="3264"/>
      <c r="K44" s="3264"/>
      <c r="L44" s="3265"/>
    </row>
    <row r="45" spans="1:12" ht="13.95" customHeight="1">
      <c r="A45" s="648"/>
      <c r="B45" s="3263" t="str">
        <f>+'Master Data'!E234</f>
        <v>Never never Land</v>
      </c>
      <c r="C45" s="3264"/>
      <c r="D45" s="3264"/>
      <c r="E45" s="3264"/>
      <c r="F45" s="3264"/>
      <c r="G45" s="3264"/>
      <c r="H45" s="3264"/>
      <c r="I45" s="3264"/>
      <c r="J45" s="3264"/>
      <c r="K45" s="3264"/>
      <c r="L45" s="3265"/>
    </row>
    <row r="46" spans="1:12" ht="13.8">
      <c r="A46" s="648"/>
      <c r="B46" s="3263">
        <f>+'Master Data'!E235</f>
        <v>1234</v>
      </c>
      <c r="C46" s="3264"/>
      <c r="D46" s="3264"/>
      <c r="E46" s="3264"/>
      <c r="F46" s="3264"/>
      <c r="G46" s="3264"/>
      <c r="H46" s="3264"/>
      <c r="I46" s="3264"/>
      <c r="J46" s="3264"/>
      <c r="K46" s="3264"/>
      <c r="L46" s="3265"/>
    </row>
    <row r="47" spans="1:12" ht="14.25" customHeight="1">
      <c r="A47" s="649"/>
      <c r="B47" s="639" t="s">
        <v>1292</v>
      </c>
      <c r="C47" s="3266" t="str">
        <f>+'Master Data'!E236</f>
        <v>012 34567</v>
      </c>
      <c r="D47" s="3266"/>
      <c r="E47" s="3266"/>
      <c r="G47" s="650" t="s">
        <v>297</v>
      </c>
      <c r="H47" s="3275" t="str">
        <f>+'Master Data'!E237</f>
        <v>012 34568</v>
      </c>
      <c r="I47" s="3275"/>
      <c r="K47" s="651"/>
      <c r="L47" s="652"/>
    </row>
    <row r="48" spans="1:12" ht="13.8">
      <c r="A48" s="647" t="s">
        <v>789</v>
      </c>
      <c r="B48" s="3173" t="s">
        <v>1293</v>
      </c>
      <c r="C48" s="3174"/>
      <c r="D48" s="3174"/>
      <c r="E48" s="3174"/>
      <c r="F48" s="3174"/>
      <c r="G48" s="3174"/>
      <c r="H48" s="3174"/>
      <c r="I48" s="3174"/>
      <c r="J48" s="3174"/>
      <c r="K48" s="3174"/>
      <c r="L48" s="3175"/>
    </row>
    <row r="49" spans="1:12" ht="14.4">
      <c r="A49" s="632" t="s">
        <v>819</v>
      </c>
      <c r="B49" s="3263" t="str">
        <f>+'Master Data'!E242</f>
        <v>ME Assure</v>
      </c>
      <c r="C49" s="3264"/>
      <c r="D49" s="3264"/>
      <c r="E49" s="3264"/>
      <c r="F49" s="3264"/>
      <c r="G49" s="3264"/>
      <c r="H49" s="3264"/>
      <c r="I49" s="3264"/>
      <c r="J49" s="3264"/>
      <c r="K49" s="3264"/>
      <c r="L49" s="3265"/>
    </row>
    <row r="50" spans="1:12" ht="13.8">
      <c r="A50" s="648"/>
      <c r="B50" s="638"/>
      <c r="C50" s="616"/>
      <c r="D50" s="616"/>
      <c r="E50" s="616"/>
      <c r="F50" s="616"/>
      <c r="G50" s="616"/>
      <c r="H50" s="616"/>
      <c r="I50" s="616"/>
      <c r="J50" s="616"/>
      <c r="K50" s="616"/>
      <c r="L50" s="623"/>
    </row>
    <row r="51" spans="1:12" ht="13.8">
      <c r="A51" s="648"/>
      <c r="B51" s="3194" t="s">
        <v>1291</v>
      </c>
      <c r="C51" s="2253"/>
      <c r="D51" s="2253"/>
      <c r="E51" s="2253"/>
      <c r="F51" s="2253"/>
      <c r="G51" s="2253"/>
      <c r="H51" s="2253"/>
      <c r="I51" s="2253"/>
      <c r="J51" s="2253"/>
      <c r="K51" s="2253"/>
      <c r="L51" s="3195"/>
    </row>
    <row r="52" spans="1:12" ht="13.8">
      <c r="A52" s="648"/>
      <c r="B52" s="3263" t="str">
        <f>+'Master Data'!E241</f>
        <v>Quantity Surveyor</v>
      </c>
      <c r="C52" s="3264"/>
      <c r="D52" s="3264"/>
      <c r="E52" s="3264"/>
      <c r="F52" s="3264"/>
      <c r="G52" s="3264"/>
      <c r="H52" s="3264"/>
      <c r="I52" s="3264"/>
      <c r="J52" s="3264"/>
      <c r="K52" s="653"/>
      <c r="L52" s="623"/>
    </row>
    <row r="53" spans="1:12" ht="13.8">
      <c r="A53" s="648"/>
      <c r="B53" s="638"/>
      <c r="C53" s="616"/>
      <c r="D53" s="616"/>
      <c r="E53" s="616"/>
      <c r="F53" s="616"/>
      <c r="G53" s="616"/>
      <c r="H53" s="616"/>
      <c r="I53" s="616"/>
      <c r="J53" s="616"/>
      <c r="K53" s="616"/>
      <c r="L53" s="623"/>
    </row>
    <row r="54" spans="1:12" ht="13.8">
      <c r="A54" s="648"/>
      <c r="B54" s="3217" t="s">
        <v>147</v>
      </c>
      <c r="C54" s="3138"/>
      <c r="D54" s="3138"/>
      <c r="E54" s="3138"/>
      <c r="F54" s="3138"/>
      <c r="G54" s="3138"/>
      <c r="H54" s="3138"/>
      <c r="I54" s="3138"/>
      <c r="J54" s="3138"/>
      <c r="K54" s="3138"/>
      <c r="L54" s="3196"/>
    </row>
    <row r="55" spans="1:12" ht="13.8">
      <c r="A55" s="648"/>
      <c r="B55" s="3263" t="str">
        <f>+'Master Data'!E243</f>
        <v>P.O. Box 12345</v>
      </c>
      <c r="C55" s="3264"/>
      <c r="D55" s="3264"/>
      <c r="E55" s="3264"/>
      <c r="F55" s="3264"/>
      <c r="G55" s="3264"/>
      <c r="H55" s="3264"/>
      <c r="I55" s="3264"/>
      <c r="J55" s="3264"/>
      <c r="K55" s="3264"/>
      <c r="L55" s="3265"/>
    </row>
    <row r="56" spans="1:12" ht="14.25" customHeight="1">
      <c r="A56" s="648"/>
      <c r="B56" s="3263" t="str">
        <f>+'Master Data'!E244</f>
        <v>LaLa Land</v>
      </c>
      <c r="C56" s="3264"/>
      <c r="D56" s="3264"/>
      <c r="E56" s="3264"/>
      <c r="F56" s="3264"/>
      <c r="G56" s="3264"/>
      <c r="H56" s="3264"/>
      <c r="I56" s="3264"/>
      <c r="J56" s="3264"/>
      <c r="K56" s="3264"/>
      <c r="L56" s="3265"/>
    </row>
    <row r="57" spans="1:12" ht="14.25" customHeight="1">
      <c r="A57" s="648"/>
      <c r="B57" s="3263">
        <f>+'Master Data'!E245</f>
        <v>1234</v>
      </c>
      <c r="C57" s="3264"/>
      <c r="D57" s="3264"/>
      <c r="E57" s="3264"/>
      <c r="F57" s="3264"/>
      <c r="G57" s="3264"/>
      <c r="H57" s="3264"/>
      <c r="I57" s="3264"/>
      <c r="J57" s="3264"/>
      <c r="K57" s="3264"/>
      <c r="L57" s="3265"/>
    </row>
    <row r="58" spans="1:12" ht="13.8">
      <c r="A58" s="648"/>
      <c r="B58" s="638"/>
      <c r="C58" s="3276"/>
      <c r="D58" s="3276"/>
      <c r="E58" s="3276"/>
      <c r="F58" s="616"/>
      <c r="G58" s="616"/>
      <c r="H58" s="3277"/>
      <c r="I58" s="3277"/>
      <c r="J58" s="616"/>
      <c r="K58" s="616"/>
      <c r="L58" s="623"/>
    </row>
    <row r="59" spans="1:12" ht="14.25" customHeight="1">
      <c r="A59" s="649"/>
      <c r="B59" s="639" t="s">
        <v>1294</v>
      </c>
      <c r="C59" s="3266" t="str">
        <f>+'Master Data'!E246</f>
        <v>097 76543</v>
      </c>
      <c r="D59" s="3266"/>
      <c r="E59" s="3266"/>
      <c r="G59" s="654" t="s">
        <v>297</v>
      </c>
      <c r="H59" s="3267" t="str">
        <f>+'Master Data'!E247</f>
        <v>097 76542</v>
      </c>
      <c r="I59" s="3267"/>
      <c r="J59" s="655"/>
      <c r="K59" s="655"/>
      <c r="L59" s="642"/>
    </row>
    <row r="60" spans="1:12" ht="14.25" customHeight="1">
      <c r="A60" s="647" t="s">
        <v>791</v>
      </c>
      <c r="B60" s="3197" t="s">
        <v>820</v>
      </c>
      <c r="C60" s="3197"/>
      <c r="D60" s="3197"/>
      <c r="E60" s="3197"/>
      <c r="F60" s="3197"/>
      <c r="G60" s="3197"/>
      <c r="H60" s="3197"/>
      <c r="I60" s="3197"/>
      <c r="J60" s="3197"/>
      <c r="K60" s="3197"/>
      <c r="L60" s="3134"/>
    </row>
    <row r="61" spans="1:12" ht="14.25" customHeight="1">
      <c r="A61" s="648"/>
      <c r="B61" s="656"/>
      <c r="C61" s="657"/>
      <c r="D61" s="658"/>
      <c r="E61" s="658"/>
      <c r="F61" s="616"/>
      <c r="G61" s="659"/>
      <c r="H61" s="657"/>
      <c r="I61" s="658"/>
      <c r="J61" s="660"/>
      <c r="K61" s="660"/>
      <c r="L61" s="623"/>
    </row>
    <row r="62" spans="1:12" ht="14.25" customHeight="1">
      <c r="A62" s="648"/>
      <c r="B62" s="3138" t="s">
        <v>821</v>
      </c>
      <c r="C62" s="3138"/>
      <c r="D62" s="3138"/>
      <c r="E62" s="3270" t="str">
        <f>+'Master Data'!E261</f>
        <v>N/A</v>
      </c>
      <c r="F62" s="3270"/>
      <c r="G62" s="3270"/>
      <c r="H62" s="3270"/>
      <c r="I62" s="3270"/>
      <c r="J62" s="3270"/>
      <c r="K62" s="3270"/>
      <c r="L62" s="3271"/>
    </row>
    <row r="63" spans="1:12" ht="14.25" customHeight="1">
      <c r="A63" s="648"/>
      <c r="B63" s="656"/>
      <c r="C63" s="657"/>
      <c r="D63" s="658"/>
      <c r="E63" s="3270"/>
      <c r="F63" s="3270"/>
      <c r="G63" s="3270"/>
      <c r="H63" s="3270"/>
      <c r="I63" s="3270"/>
      <c r="J63" s="3270"/>
      <c r="K63" s="3270"/>
      <c r="L63" s="3271"/>
    </row>
    <row r="64" spans="1:12" ht="14.25" customHeight="1">
      <c r="A64" s="648"/>
      <c r="B64" s="656"/>
      <c r="C64" s="657"/>
      <c r="D64" s="658"/>
      <c r="E64" s="3270"/>
      <c r="F64" s="3270"/>
      <c r="G64" s="3270"/>
      <c r="H64" s="3270"/>
      <c r="I64" s="3270"/>
      <c r="J64" s="3270"/>
      <c r="K64" s="3270"/>
      <c r="L64" s="3271"/>
    </row>
    <row r="65" spans="1:12" ht="15" customHeight="1">
      <c r="A65" s="649"/>
      <c r="B65" s="661"/>
      <c r="C65" s="662"/>
      <c r="D65" s="663"/>
      <c r="E65" s="3272"/>
      <c r="F65" s="3272"/>
      <c r="G65" s="3272"/>
      <c r="H65" s="3272"/>
      <c r="I65" s="3272"/>
      <c r="J65" s="3272"/>
      <c r="K65" s="3272"/>
      <c r="L65" s="3273"/>
    </row>
    <row r="66" spans="1:12" ht="45" customHeight="1">
      <c r="A66" s="664" t="s">
        <v>792</v>
      </c>
      <c r="B66" s="3126" t="s">
        <v>1295</v>
      </c>
      <c r="C66" s="3126"/>
      <c r="D66" s="3126"/>
      <c r="E66" s="3126"/>
      <c r="F66" s="3126"/>
      <c r="G66" s="3126"/>
      <c r="H66" s="3126"/>
      <c r="I66" s="3126"/>
      <c r="J66" s="3126"/>
      <c r="K66" s="3126"/>
      <c r="L66" s="3127"/>
    </row>
    <row r="67" spans="1:12" ht="15" customHeight="1">
      <c r="A67" s="665" t="s">
        <v>702</v>
      </c>
      <c r="B67" s="3223" t="s">
        <v>449</v>
      </c>
      <c r="C67" s="3223"/>
      <c r="D67" s="3223"/>
      <c r="E67" s="3223"/>
      <c r="F67" s="3223"/>
      <c r="G67" s="3223"/>
      <c r="H67" s="3223"/>
      <c r="I67" s="3223"/>
      <c r="J67" s="3223"/>
      <c r="K67" s="3223"/>
      <c r="L67" s="3227"/>
    </row>
    <row r="68" spans="1:12" ht="15" customHeight="1">
      <c r="A68" s="638"/>
      <c r="B68" s="645"/>
      <c r="C68" s="666"/>
      <c r="D68" s="667"/>
      <c r="E68" s="667"/>
      <c r="F68" s="667"/>
      <c r="G68" s="645"/>
      <c r="H68" s="666"/>
      <c r="I68" s="667"/>
      <c r="J68" s="667"/>
      <c r="K68" s="667"/>
      <c r="L68" s="668"/>
    </row>
    <row r="69" spans="1:12" ht="13.8">
      <c r="A69" s="669" t="s">
        <v>822</v>
      </c>
      <c r="B69" s="3100" t="s">
        <v>823</v>
      </c>
      <c r="C69" s="3101"/>
      <c r="D69" s="3101"/>
      <c r="E69" s="3101"/>
      <c r="F69" s="3101"/>
      <c r="G69" s="3101"/>
      <c r="H69" s="3101"/>
      <c r="I69" s="3101"/>
      <c r="J69" s="3101"/>
      <c r="K69" s="3101"/>
      <c r="L69" s="3102"/>
    </row>
    <row r="70" spans="1:12" ht="32.25" customHeight="1">
      <c r="A70" s="670" t="s">
        <v>1296</v>
      </c>
      <c r="B70" s="3231" t="s">
        <v>1297</v>
      </c>
      <c r="C70" s="3232"/>
      <c r="D70" s="3232"/>
      <c r="E70" s="3232"/>
      <c r="F70" s="3232"/>
      <c r="G70" s="3232"/>
      <c r="H70" s="3233" t="s">
        <v>314</v>
      </c>
      <c r="I70" s="3234"/>
      <c r="J70" s="3235"/>
      <c r="K70" s="671" t="s">
        <v>859</v>
      </c>
      <c r="L70" s="607"/>
    </row>
    <row r="71" spans="1:12" ht="32.25" customHeight="1">
      <c r="A71" s="672" t="s">
        <v>1298</v>
      </c>
      <c r="B71" s="3228" t="s">
        <v>1299</v>
      </c>
      <c r="C71" s="3229"/>
      <c r="D71" s="3229"/>
      <c r="E71" s="3229"/>
      <c r="F71" s="3229"/>
      <c r="G71" s="3229"/>
      <c r="H71" s="3229"/>
      <c r="I71" s="3229"/>
      <c r="J71" s="3229"/>
      <c r="K71" s="3229"/>
      <c r="L71" s="3230"/>
    </row>
    <row r="72" spans="1:12" ht="32.25" customHeight="1">
      <c r="A72" s="670" t="s">
        <v>1300</v>
      </c>
      <c r="B72" s="3097" t="s">
        <v>1301</v>
      </c>
      <c r="C72" s="3237"/>
      <c r="D72" s="3237"/>
      <c r="E72" s="3237"/>
      <c r="F72" s="3237"/>
      <c r="G72" s="3237"/>
      <c r="H72" s="3237"/>
      <c r="I72" s="3237"/>
      <c r="J72" s="3237"/>
      <c r="K72" s="3237"/>
      <c r="L72" s="3238"/>
    </row>
    <row r="73" spans="1:12" ht="32.25" customHeight="1">
      <c r="A73" s="670" t="s">
        <v>1302</v>
      </c>
      <c r="B73" s="3181" t="s">
        <v>1303</v>
      </c>
      <c r="C73" s="2142"/>
      <c r="D73" s="2142"/>
      <c r="E73" s="2142"/>
      <c r="F73" s="2142"/>
      <c r="G73" s="3205" t="str">
        <f>+'Master Data'!E350</f>
        <v>To be determined</v>
      </c>
      <c r="H73" s="3236"/>
      <c r="I73" s="3206"/>
      <c r="J73" s="673" t="s">
        <v>597</v>
      </c>
      <c r="K73" s="674"/>
      <c r="L73" s="675"/>
    </row>
    <row r="74" spans="1:12" ht="31.5" customHeight="1">
      <c r="A74" s="676" t="s">
        <v>1304</v>
      </c>
      <c r="B74" s="3171" t="s">
        <v>1305</v>
      </c>
      <c r="C74" s="3172"/>
      <c r="D74" s="3172"/>
      <c r="E74" s="3172"/>
      <c r="F74" s="3172"/>
      <c r="G74" s="3172"/>
      <c r="H74" s="3172"/>
      <c r="I74" s="3172"/>
      <c r="J74" s="3205">
        <f>+'Master Data'!E351</f>
        <v>10</v>
      </c>
      <c r="K74" s="3206"/>
      <c r="L74" s="677" t="s">
        <v>824</v>
      </c>
    </row>
    <row r="75" spans="1:12" ht="31.5" customHeight="1">
      <c r="A75" s="678" t="s">
        <v>1306</v>
      </c>
      <c r="B75" s="3171" t="s">
        <v>1307</v>
      </c>
      <c r="C75" s="3172"/>
      <c r="D75" s="3172"/>
      <c r="E75" s="3172"/>
      <c r="F75" s="3172"/>
      <c r="G75" s="3172"/>
      <c r="H75" s="3172"/>
      <c r="I75" s="3172"/>
      <c r="J75" s="3205" t="s">
        <v>447</v>
      </c>
      <c r="K75" s="3206"/>
      <c r="L75" s="677" t="s">
        <v>825</v>
      </c>
    </row>
    <row r="76" spans="1:12" ht="8.25" customHeight="1">
      <c r="A76" s="679"/>
      <c r="B76" s="680"/>
      <c r="C76" s="681"/>
      <c r="D76" s="681"/>
      <c r="E76" s="681"/>
      <c r="F76" s="681"/>
      <c r="G76" s="681"/>
      <c r="H76" s="681"/>
      <c r="I76" s="681"/>
      <c r="J76" s="682"/>
      <c r="K76" s="683"/>
      <c r="L76" s="677"/>
    </row>
    <row r="77" spans="1:12" ht="31.5" customHeight="1">
      <c r="A77" s="684" t="s">
        <v>1308</v>
      </c>
      <c r="B77" s="3212" t="s">
        <v>1309</v>
      </c>
      <c r="C77" s="3170"/>
      <c r="D77" s="3170"/>
      <c r="E77" s="3170"/>
      <c r="F77" s="3170"/>
      <c r="G77" s="3170"/>
      <c r="H77" s="3170"/>
      <c r="I77" s="3170"/>
      <c r="J77" s="3268" t="str">
        <f>+'Master Data'!E263</f>
        <v>No</v>
      </c>
      <c r="K77" s="3269"/>
      <c r="L77" s="685" t="s">
        <v>825</v>
      </c>
    </row>
    <row r="78" spans="1:12" ht="8.4" customHeight="1">
      <c r="A78" s="684"/>
      <c r="B78" s="686"/>
      <c r="C78" s="687"/>
      <c r="D78" s="687"/>
      <c r="E78" s="687"/>
      <c r="F78" s="687"/>
      <c r="G78" s="687"/>
      <c r="H78" s="687"/>
      <c r="I78" s="687"/>
      <c r="J78" s="688"/>
      <c r="K78" s="689"/>
      <c r="L78" s="685"/>
    </row>
    <row r="79" spans="1:12" ht="25.5" customHeight="1">
      <c r="A79" s="632"/>
      <c r="B79" s="638"/>
      <c r="C79" s="3182" t="str">
        <f>+'Master Data'!E264</f>
        <v>N/A</v>
      </c>
      <c r="D79" s="3183"/>
      <c r="E79" s="3183"/>
      <c r="F79" s="3183"/>
      <c r="G79" s="3183"/>
      <c r="H79" s="3183"/>
      <c r="I79" s="3183"/>
      <c r="J79" s="3183"/>
      <c r="K79" s="3184"/>
      <c r="L79" s="690"/>
    </row>
    <row r="80" spans="1:12" ht="25.5" customHeight="1">
      <c r="A80" s="632"/>
      <c r="B80" s="638"/>
      <c r="C80" s="3185"/>
      <c r="D80" s="3186"/>
      <c r="E80" s="3186"/>
      <c r="F80" s="3186"/>
      <c r="G80" s="3186"/>
      <c r="H80" s="3186"/>
      <c r="I80" s="3186"/>
      <c r="J80" s="3186"/>
      <c r="K80" s="3187"/>
      <c r="L80" s="690"/>
    </row>
    <row r="81" spans="1:15" ht="25.5" customHeight="1">
      <c r="A81" s="632"/>
      <c r="B81" s="638"/>
      <c r="C81" s="3185"/>
      <c r="D81" s="3186"/>
      <c r="E81" s="3186"/>
      <c r="F81" s="3186"/>
      <c r="G81" s="3186"/>
      <c r="H81" s="3186"/>
      <c r="I81" s="3186"/>
      <c r="J81" s="3186"/>
      <c r="K81" s="3187"/>
      <c r="L81" s="690"/>
    </row>
    <row r="82" spans="1:15" ht="25.5" customHeight="1">
      <c r="A82" s="632"/>
      <c r="B82" s="638"/>
      <c r="C82" s="3188"/>
      <c r="D82" s="3189"/>
      <c r="E82" s="3189"/>
      <c r="F82" s="3189"/>
      <c r="G82" s="3189"/>
      <c r="H82" s="3189"/>
      <c r="I82" s="3189"/>
      <c r="J82" s="3189"/>
      <c r="K82" s="3190"/>
      <c r="L82" s="690"/>
    </row>
    <row r="83" spans="1:15" ht="13.8">
      <c r="A83" s="639"/>
      <c r="B83" s="639"/>
      <c r="C83" s="641"/>
      <c r="D83" s="641"/>
      <c r="E83" s="641"/>
      <c r="F83" s="641"/>
      <c r="G83" s="641"/>
      <c r="H83" s="641"/>
      <c r="I83" s="641"/>
      <c r="J83" s="691"/>
      <c r="K83" s="691"/>
      <c r="L83" s="692"/>
    </row>
    <row r="84" spans="1:15" ht="14.25" customHeight="1">
      <c r="A84" s="632"/>
      <c r="B84" s="3222"/>
      <c r="C84" s="3223"/>
      <c r="D84" s="3223"/>
      <c r="E84" s="3223"/>
      <c r="F84" s="3223"/>
      <c r="G84" s="3223"/>
      <c r="H84" s="3223"/>
      <c r="I84" s="3223"/>
      <c r="J84" s="693"/>
      <c r="K84" s="693"/>
      <c r="L84" s="610"/>
      <c r="N84" s="299"/>
      <c r="O84" s="300"/>
    </row>
    <row r="85" spans="1:15" ht="28.5" customHeight="1">
      <c r="A85" s="694" t="s">
        <v>1310</v>
      </c>
      <c r="B85" s="3212" t="s">
        <v>1311</v>
      </c>
      <c r="C85" s="3170"/>
      <c r="D85" s="3170"/>
      <c r="E85" s="3170"/>
      <c r="F85" s="3170"/>
      <c r="G85" s="3170"/>
      <c r="H85" s="3170"/>
      <c r="I85" s="3170"/>
      <c r="J85" s="3170"/>
      <c r="K85" s="695" t="s">
        <v>908</v>
      </c>
      <c r="L85" s="696" t="s">
        <v>825</v>
      </c>
      <c r="N85" s="301"/>
      <c r="O85" s="301"/>
    </row>
    <row r="86" spans="1:15" ht="14.25" customHeight="1">
      <c r="A86" s="632"/>
      <c r="B86" s="3224"/>
      <c r="C86" s="3191"/>
      <c r="D86" s="3191"/>
      <c r="E86" s="3191"/>
      <c r="F86" s="3191"/>
      <c r="G86" s="3191"/>
      <c r="H86" s="3191"/>
      <c r="I86" s="3191"/>
      <c r="J86" s="697"/>
      <c r="K86" s="697"/>
      <c r="L86" s="612"/>
      <c r="N86" s="3218"/>
      <c r="O86" s="300"/>
    </row>
    <row r="87" spans="1:15" ht="21" customHeight="1">
      <c r="A87" s="632" t="s">
        <v>826</v>
      </c>
      <c r="B87" s="638" t="s">
        <v>830</v>
      </c>
      <c r="C87" s="656"/>
      <c r="D87" s="656"/>
      <c r="E87" s="656" t="s">
        <v>831</v>
      </c>
      <c r="F87" s="656"/>
      <c r="G87" s="656"/>
      <c r="H87" s="3138" t="s">
        <v>1312</v>
      </c>
      <c r="I87" s="3138"/>
      <c r="J87" s="3138"/>
      <c r="K87" s="656"/>
      <c r="L87" s="696"/>
      <c r="N87" s="3218"/>
      <c r="O87" s="301"/>
    </row>
    <row r="88" spans="1:15" ht="21" customHeight="1">
      <c r="A88" s="632"/>
      <c r="B88" s="698"/>
      <c r="C88" s="699"/>
      <c r="D88" s="699"/>
      <c r="E88" s="656" t="s">
        <v>832</v>
      </c>
      <c r="F88" s="3191" t="s">
        <v>907</v>
      </c>
      <c r="G88" s="3191"/>
      <c r="H88" s="3138" t="s">
        <v>1313</v>
      </c>
      <c r="I88" s="3138"/>
      <c r="J88" s="3138"/>
      <c r="K88" s="3225" t="s">
        <v>124</v>
      </c>
      <c r="L88" s="696"/>
      <c r="N88" s="3218"/>
      <c r="O88" s="301"/>
    </row>
    <row r="89" spans="1:15" ht="21" customHeight="1">
      <c r="A89" s="632"/>
      <c r="B89" s="611"/>
      <c r="C89" s="699"/>
      <c r="D89" s="699"/>
      <c r="E89" s="656" t="s">
        <v>833</v>
      </c>
      <c r="F89" s="699"/>
      <c r="G89" s="699"/>
      <c r="H89" s="3138" t="s">
        <v>1314</v>
      </c>
      <c r="I89" s="3138"/>
      <c r="J89" s="3138"/>
      <c r="K89" s="3226"/>
      <c r="L89" s="696" t="s">
        <v>909</v>
      </c>
      <c r="N89" s="3218"/>
      <c r="O89" s="300"/>
    </row>
    <row r="90" spans="1:15" ht="14.25" customHeight="1">
      <c r="A90" s="632"/>
      <c r="B90" s="611"/>
      <c r="C90" s="699"/>
      <c r="D90" s="699"/>
      <c r="E90" s="656"/>
      <c r="F90" s="699"/>
      <c r="G90" s="699"/>
      <c r="H90" s="3138"/>
      <c r="I90" s="3138"/>
      <c r="J90" s="3138"/>
      <c r="K90" s="656"/>
      <c r="L90" s="685"/>
      <c r="N90" s="3218"/>
      <c r="O90" s="300"/>
    </row>
    <row r="91" spans="1:15" ht="21" customHeight="1">
      <c r="A91" s="632" t="s">
        <v>827</v>
      </c>
      <c r="B91" s="611" t="s">
        <v>834</v>
      </c>
      <c r="C91" s="699"/>
      <c r="D91" s="699"/>
      <c r="E91" s="656" t="s">
        <v>831</v>
      </c>
      <c r="F91" s="699"/>
      <c r="G91" s="699"/>
      <c r="H91" s="3138" t="s">
        <v>1315</v>
      </c>
      <c r="I91" s="3138"/>
      <c r="J91" s="3138"/>
      <c r="K91" s="656"/>
      <c r="L91" s="696"/>
      <c r="N91" s="3218"/>
      <c r="O91" s="300"/>
    </row>
    <row r="92" spans="1:15" ht="21" customHeight="1">
      <c r="A92" s="632"/>
      <c r="B92" s="611"/>
      <c r="C92" s="699"/>
      <c r="D92" s="699"/>
      <c r="E92" s="656" t="s">
        <v>832</v>
      </c>
      <c r="F92" s="3191" t="s">
        <v>907</v>
      </c>
      <c r="G92" s="3191"/>
      <c r="H92" s="3138" t="s">
        <v>1316</v>
      </c>
      <c r="I92" s="3138"/>
      <c r="J92" s="3138"/>
      <c r="K92" s="3225" t="s">
        <v>124</v>
      </c>
      <c r="L92" s="696"/>
      <c r="N92" s="3218"/>
      <c r="O92" s="300"/>
    </row>
    <row r="93" spans="1:15" ht="21" customHeight="1">
      <c r="A93" s="632"/>
      <c r="B93" s="611"/>
      <c r="C93" s="699"/>
      <c r="D93" s="699"/>
      <c r="E93" s="656" t="s">
        <v>833</v>
      </c>
      <c r="F93" s="699"/>
      <c r="G93" s="699"/>
      <c r="H93" s="3138" t="s">
        <v>1314</v>
      </c>
      <c r="I93" s="3138"/>
      <c r="J93" s="3138"/>
      <c r="K93" s="3226"/>
      <c r="L93" s="696" t="s">
        <v>909</v>
      </c>
      <c r="N93" s="3218"/>
      <c r="O93" s="300"/>
    </row>
    <row r="94" spans="1:15" ht="14.25" customHeight="1">
      <c r="A94" s="632"/>
      <c r="B94" s="611"/>
      <c r="C94" s="699"/>
      <c r="D94" s="699"/>
      <c r="E94" s="656"/>
      <c r="F94" s="699"/>
      <c r="G94" s="699"/>
      <c r="H94" s="645"/>
      <c r="I94" s="645"/>
      <c r="J94" s="645"/>
      <c r="K94" s="656"/>
      <c r="L94" s="696"/>
      <c r="N94" s="3218"/>
      <c r="O94" s="300"/>
    </row>
    <row r="95" spans="1:15" ht="21" customHeight="1">
      <c r="A95" s="632" t="s">
        <v>828</v>
      </c>
      <c r="B95" s="611" t="s">
        <v>835</v>
      </c>
      <c r="C95" s="699"/>
      <c r="D95" s="699"/>
      <c r="E95" s="656" t="s">
        <v>831</v>
      </c>
      <c r="F95" s="699"/>
      <c r="G95" s="699"/>
      <c r="H95" s="3138" t="s">
        <v>1312</v>
      </c>
      <c r="I95" s="3138"/>
      <c r="J95" s="3138"/>
      <c r="K95" s="656"/>
      <c r="L95" s="696"/>
      <c r="N95" s="3218"/>
      <c r="O95" s="300"/>
    </row>
    <row r="96" spans="1:15" ht="21" customHeight="1">
      <c r="A96" s="632"/>
      <c r="B96" s="611"/>
      <c r="C96" s="699"/>
      <c r="D96" s="699"/>
      <c r="E96" s="656" t="s">
        <v>832</v>
      </c>
      <c r="F96" s="3191" t="s">
        <v>907</v>
      </c>
      <c r="G96" s="3191"/>
      <c r="H96" s="3138" t="s">
        <v>1316</v>
      </c>
      <c r="I96" s="3138"/>
      <c r="J96" s="3138"/>
      <c r="K96" s="3225" t="s">
        <v>124</v>
      </c>
      <c r="L96" s="696"/>
      <c r="N96" s="3218"/>
      <c r="O96" s="300"/>
    </row>
    <row r="97" spans="1:15" ht="21" customHeight="1">
      <c r="A97" s="632"/>
      <c r="B97" s="611"/>
      <c r="C97" s="699"/>
      <c r="D97" s="699"/>
      <c r="E97" s="656" t="s">
        <v>833</v>
      </c>
      <c r="F97" s="699"/>
      <c r="G97" s="699"/>
      <c r="H97" s="3138" t="s">
        <v>1314</v>
      </c>
      <c r="I97" s="3138"/>
      <c r="J97" s="3138"/>
      <c r="K97" s="3226"/>
      <c r="L97" s="696" t="s">
        <v>909</v>
      </c>
      <c r="N97" s="3218"/>
      <c r="O97" s="300"/>
    </row>
    <row r="98" spans="1:15" ht="14.25" customHeight="1">
      <c r="A98" s="632"/>
      <c r="B98" s="611"/>
      <c r="C98" s="699"/>
      <c r="D98" s="699"/>
      <c r="E98" s="656"/>
      <c r="F98" s="699"/>
      <c r="G98" s="699"/>
      <c r="H98" s="645"/>
      <c r="I98" s="645"/>
      <c r="J98" s="645"/>
      <c r="K98" s="700"/>
      <c r="L98" s="696"/>
      <c r="N98" s="3218"/>
      <c r="O98" s="300"/>
    </row>
    <row r="99" spans="1:15" ht="21" customHeight="1">
      <c r="A99" s="632" t="s">
        <v>829</v>
      </c>
      <c r="B99" s="611" t="s">
        <v>836</v>
      </c>
      <c r="C99" s="699"/>
      <c r="D99" s="699"/>
      <c r="E99" s="656" t="s">
        <v>831</v>
      </c>
      <c r="F99" s="699"/>
      <c r="G99" s="699"/>
      <c r="H99" s="3138" t="s">
        <v>1312</v>
      </c>
      <c r="I99" s="3138"/>
      <c r="J99" s="3138"/>
      <c r="K99" s="3225" t="s">
        <v>124</v>
      </c>
      <c r="L99" s="696"/>
      <c r="N99" s="3218"/>
      <c r="O99" s="300"/>
    </row>
    <row r="100" spans="1:15" ht="21" customHeight="1">
      <c r="A100" s="632"/>
      <c r="B100" s="611"/>
      <c r="C100" s="699"/>
      <c r="D100" s="699"/>
      <c r="E100" s="656" t="s">
        <v>832</v>
      </c>
      <c r="F100" s="3191" t="s">
        <v>907</v>
      </c>
      <c r="G100" s="3191"/>
      <c r="H100" s="3138" t="s">
        <v>1316</v>
      </c>
      <c r="I100" s="3138"/>
      <c r="J100" s="3138"/>
      <c r="K100" s="3226"/>
      <c r="L100" s="696" t="s">
        <v>517</v>
      </c>
      <c r="N100" s="3218"/>
      <c r="O100" s="300"/>
    </row>
    <row r="101" spans="1:15" ht="14.4">
      <c r="A101" s="701"/>
      <c r="B101" s="702"/>
      <c r="C101" s="641"/>
      <c r="D101" s="641"/>
      <c r="E101" s="641"/>
      <c r="F101" s="641"/>
      <c r="G101" s="641"/>
      <c r="H101" s="3219"/>
      <c r="I101" s="3219"/>
      <c r="J101" s="3219"/>
      <c r="K101" s="3219"/>
      <c r="L101" s="3220"/>
      <c r="N101" s="3218"/>
      <c r="O101" s="301"/>
    </row>
    <row r="102" spans="1:15" ht="13.8">
      <c r="A102" s="669" t="s">
        <v>837</v>
      </c>
      <c r="B102" s="3100" t="s">
        <v>838</v>
      </c>
      <c r="C102" s="3101"/>
      <c r="D102" s="3101"/>
      <c r="E102" s="3101"/>
      <c r="F102" s="3101"/>
      <c r="G102" s="3101"/>
      <c r="H102" s="3101"/>
      <c r="I102" s="3101"/>
      <c r="J102" s="3101"/>
      <c r="K102" s="3101"/>
      <c r="L102" s="3102"/>
      <c r="N102" s="3218"/>
    </row>
    <row r="103" spans="1:15" ht="32.25" customHeight="1">
      <c r="A103" s="703" t="s">
        <v>1317</v>
      </c>
      <c r="B103" s="3171" t="s">
        <v>855</v>
      </c>
      <c r="C103" s="3172"/>
      <c r="D103" s="3172"/>
      <c r="E103" s="3172"/>
      <c r="F103" s="3172"/>
      <c r="G103" s="3172"/>
      <c r="H103" s="704"/>
      <c r="I103" s="3205" t="s">
        <v>910</v>
      </c>
      <c r="J103" s="3206"/>
      <c r="K103" s="705" t="s">
        <v>854</v>
      </c>
      <c r="L103" s="706"/>
      <c r="N103" s="3218"/>
      <c r="O103" s="300"/>
    </row>
    <row r="104" spans="1:15" ht="32.25" customHeight="1">
      <c r="A104" s="707"/>
      <c r="B104" s="686"/>
      <c r="C104" s="687"/>
      <c r="D104" s="687"/>
      <c r="E104" s="687"/>
      <c r="F104" s="687"/>
      <c r="G104" s="687"/>
      <c r="H104" s="615" t="s">
        <v>840</v>
      </c>
      <c r="I104" s="3221" t="str">
        <f>IF('Master Data'!E383=1,'Master Data'!E384,"N/A")</f>
        <v>N/A</v>
      </c>
      <c r="J104" s="3202"/>
      <c r="K104" s="708" t="s">
        <v>841</v>
      </c>
      <c r="L104" s="612"/>
      <c r="N104" s="3218"/>
      <c r="O104" s="300"/>
    </row>
    <row r="105" spans="1:15" ht="32.25" customHeight="1">
      <c r="A105" s="709"/>
      <c r="B105" s="710"/>
      <c r="C105" s="711"/>
      <c r="D105" s="711"/>
      <c r="E105" s="711"/>
      <c r="F105" s="711"/>
      <c r="G105" s="3159" t="s">
        <v>852</v>
      </c>
      <c r="H105" s="3160"/>
      <c r="I105" s="3199" t="str">
        <f>IF('Master Data'!E383&gt;1,'Master Data'!E385,"N/A")</f>
        <v>N/A</v>
      </c>
      <c r="J105" s="3200"/>
      <c r="K105" s="712" t="s">
        <v>841</v>
      </c>
      <c r="L105" s="713"/>
      <c r="N105" s="3218"/>
      <c r="O105" s="300"/>
    </row>
    <row r="106" spans="1:15" ht="31.5" customHeight="1">
      <c r="A106" s="707" t="s">
        <v>1318</v>
      </c>
      <c r="B106" s="3212" t="s">
        <v>853</v>
      </c>
      <c r="C106" s="3170"/>
      <c r="D106" s="3170"/>
      <c r="E106" s="3170"/>
      <c r="F106" s="3170"/>
      <c r="G106" s="3170"/>
      <c r="H106" s="656"/>
      <c r="I106" s="3205" t="s">
        <v>910</v>
      </c>
      <c r="J106" s="3206"/>
      <c r="K106" s="714" t="s">
        <v>854</v>
      </c>
      <c r="L106" s="715"/>
      <c r="N106" s="3218"/>
      <c r="O106" s="301"/>
    </row>
    <row r="107" spans="1:15" ht="31.5" customHeight="1">
      <c r="A107" s="707"/>
      <c r="B107" s="686"/>
      <c r="C107" s="687"/>
      <c r="D107" s="687"/>
      <c r="E107" s="687"/>
      <c r="F107" s="687"/>
      <c r="G107" s="687"/>
      <c r="H107" s="615" t="s">
        <v>840</v>
      </c>
      <c r="I107" s="3201" t="str">
        <f>+'Master Data'!E375</f>
        <v>Contract Sum plus 10%</v>
      </c>
      <c r="J107" s="3202"/>
      <c r="K107" s="708" t="s">
        <v>841</v>
      </c>
      <c r="L107" s="612"/>
      <c r="N107" s="3218"/>
      <c r="O107" s="301"/>
    </row>
    <row r="108" spans="1:15" ht="31.5" customHeight="1">
      <c r="A108" s="709"/>
      <c r="B108" s="710"/>
      <c r="C108" s="711"/>
      <c r="D108" s="711"/>
      <c r="E108" s="711"/>
      <c r="F108" s="711"/>
      <c r="G108" s="3159" t="s">
        <v>852</v>
      </c>
      <c r="H108" s="3160"/>
      <c r="I108" s="3207" t="str">
        <f>IF('Master Data'!E374&gt;1,'Master Data'!E376,"N/A")</f>
        <v>N/A</v>
      </c>
      <c r="J108" s="3208"/>
      <c r="K108" s="712" t="s">
        <v>841</v>
      </c>
      <c r="L108" s="713"/>
      <c r="N108" s="3218"/>
      <c r="O108" s="301"/>
    </row>
    <row r="109" spans="1:15" ht="31.5" customHeight="1">
      <c r="A109" s="716" t="s">
        <v>1319</v>
      </c>
      <c r="B109" s="3212" t="s">
        <v>1320</v>
      </c>
      <c r="C109" s="3170"/>
      <c r="D109" s="3170"/>
      <c r="E109" s="3170"/>
      <c r="F109" s="3170"/>
      <c r="G109" s="3170"/>
      <c r="H109" s="615" t="s">
        <v>840</v>
      </c>
      <c r="I109" s="3203" t="str">
        <f>+'Master Data'!E379</f>
        <v>N/A</v>
      </c>
      <c r="J109" s="3204"/>
      <c r="K109" s="708" t="s">
        <v>841</v>
      </c>
      <c r="L109" s="646"/>
      <c r="N109" s="3218"/>
      <c r="O109" s="301"/>
    </row>
    <row r="110" spans="1:15" ht="31.5" customHeight="1">
      <c r="A110" s="717"/>
      <c r="B110" s="710"/>
      <c r="C110" s="711"/>
      <c r="D110" s="711"/>
      <c r="E110" s="711"/>
      <c r="F110" s="711"/>
      <c r="G110" s="3159" t="s">
        <v>852</v>
      </c>
      <c r="H110" s="3160"/>
      <c r="I110" s="3233" t="str">
        <f>+'Master Data'!E380</f>
        <v>N/A</v>
      </c>
      <c r="J110" s="3235"/>
      <c r="K110" s="712" t="s">
        <v>841</v>
      </c>
      <c r="L110" s="713"/>
      <c r="N110" s="299"/>
      <c r="O110" s="301"/>
    </row>
    <row r="111" spans="1:15" ht="32.25" customHeight="1">
      <c r="A111" s="716" t="s">
        <v>1321</v>
      </c>
      <c r="B111" s="3162" t="s">
        <v>1322</v>
      </c>
      <c r="C111" s="3162"/>
      <c r="D111" s="3162"/>
      <c r="E111" s="3162"/>
      <c r="F111" s="3162"/>
      <c r="G111" s="3162"/>
      <c r="H111" s="517"/>
      <c r="I111" s="718" t="s">
        <v>911</v>
      </c>
      <c r="J111" s="719" t="s">
        <v>839</v>
      </c>
      <c r="K111" s="609"/>
      <c r="L111" s="610"/>
      <c r="N111" s="302"/>
      <c r="O111" s="300"/>
    </row>
    <row r="112" spans="1:15" ht="32.25" customHeight="1">
      <c r="A112" s="716"/>
      <c r="B112" s="517"/>
      <c r="C112" s="517"/>
      <c r="D112" s="517"/>
      <c r="E112" s="517"/>
      <c r="F112" s="517"/>
      <c r="G112" s="517"/>
      <c r="H112" s="615" t="s">
        <v>840</v>
      </c>
      <c r="I112" s="3233" t="s">
        <v>912</v>
      </c>
      <c r="J112" s="3235"/>
      <c r="K112" s="708" t="s">
        <v>841</v>
      </c>
      <c r="L112" s="612"/>
      <c r="N112" s="302"/>
      <c r="O112" s="300"/>
    </row>
    <row r="113" spans="1:15" ht="32.25" customHeight="1">
      <c r="A113" s="720" t="s">
        <v>842</v>
      </c>
      <c r="B113" s="3168" t="s">
        <v>1323</v>
      </c>
      <c r="C113" s="3169"/>
      <c r="D113" s="3169"/>
      <c r="E113" s="3169"/>
      <c r="F113" s="3169"/>
      <c r="G113" s="3169"/>
      <c r="H113" s="3169"/>
      <c r="I113" s="721" t="s">
        <v>912</v>
      </c>
      <c r="J113" s="722" t="s">
        <v>839</v>
      </c>
      <c r="K113" s="608"/>
      <c r="L113" s="613"/>
      <c r="N113" s="302"/>
      <c r="O113" s="300"/>
    </row>
    <row r="114" spans="1:15" ht="13.8">
      <c r="A114" s="723" t="s">
        <v>843</v>
      </c>
      <c r="B114" s="3173" t="s">
        <v>844</v>
      </c>
      <c r="C114" s="3174"/>
      <c r="D114" s="3174"/>
      <c r="E114" s="3174"/>
      <c r="F114" s="3174"/>
      <c r="G114" s="3174"/>
      <c r="H114" s="3174"/>
      <c r="I114" s="3174"/>
      <c r="J114" s="3174"/>
      <c r="K114" s="3174"/>
      <c r="L114" s="3175"/>
      <c r="N114" s="302"/>
    </row>
    <row r="115" spans="1:15" ht="31.5" customHeight="1">
      <c r="A115" s="3177" t="s">
        <v>1324</v>
      </c>
      <c r="B115" s="3171" t="s">
        <v>1325</v>
      </c>
      <c r="C115" s="3172"/>
      <c r="D115" s="3172"/>
      <c r="E115" s="3172"/>
      <c r="F115" s="724"/>
      <c r="G115" s="3166"/>
      <c r="H115" s="3166"/>
      <c r="I115" s="725"/>
      <c r="J115" s="725"/>
      <c r="K115" s="3166"/>
      <c r="L115" s="3167"/>
      <c r="N115" s="302"/>
    </row>
    <row r="116" spans="1:15" ht="21.75" customHeight="1">
      <c r="A116" s="3178"/>
      <c r="B116" s="686"/>
      <c r="C116" s="3170" t="s">
        <v>1326</v>
      </c>
      <c r="D116" s="3170"/>
      <c r="E116" s="3170"/>
      <c r="F116" s="3170"/>
      <c r="G116" s="3156" t="str">
        <f>+'Master Data'!E353</f>
        <v>To be determined</v>
      </c>
      <c r="H116" s="3157"/>
      <c r="I116" s="3157"/>
      <c r="J116" s="3157"/>
      <c r="K116" s="3158"/>
      <c r="L116" s="726" t="s">
        <v>845</v>
      </c>
      <c r="N116" s="302"/>
    </row>
    <row r="117" spans="1:15" ht="21.75" customHeight="1">
      <c r="A117" s="3178"/>
      <c r="B117" s="686"/>
      <c r="C117" s="3170" t="s">
        <v>1327</v>
      </c>
      <c r="D117" s="3170"/>
      <c r="E117" s="3170"/>
      <c r="F117" s="3170"/>
      <c r="G117" s="3163" t="str">
        <f>+'Master Data'!E354</f>
        <v>0.04% of the Contract Sum per calendar day</v>
      </c>
      <c r="H117" s="3164"/>
      <c r="I117" s="3164"/>
      <c r="J117" s="3164"/>
      <c r="K117" s="3164"/>
      <c r="L117" s="3165"/>
      <c r="N117" s="302"/>
    </row>
    <row r="118" spans="1:15" ht="21.75" customHeight="1">
      <c r="A118" s="3179"/>
      <c r="B118" s="710"/>
      <c r="C118" s="3180" t="s">
        <v>214</v>
      </c>
      <c r="D118" s="3180"/>
      <c r="E118" s="3180"/>
      <c r="F118" s="3180"/>
      <c r="G118" s="1593">
        <f>+'Master Data'!Text14</f>
        <v>6</v>
      </c>
      <c r="H118" s="1594" t="str">
        <f>IF('Master Data'!F352=1,"Calendar Months",IF('Master Data'!F352=2,"Weeks","Calendar days"))</f>
        <v>Calendar Months</v>
      </c>
      <c r="I118" s="1548"/>
      <c r="J118" s="1548"/>
      <c r="K118" s="1548"/>
      <c r="L118" s="1549"/>
      <c r="N118" s="302"/>
    </row>
    <row r="119" spans="1:15" ht="15" customHeight="1">
      <c r="A119" s="669" t="s">
        <v>846</v>
      </c>
      <c r="B119" s="3258" t="s">
        <v>847</v>
      </c>
      <c r="C119" s="3259"/>
      <c r="D119" s="3259"/>
      <c r="E119" s="3259"/>
      <c r="F119" s="3259"/>
      <c r="G119" s="3101"/>
      <c r="H119" s="3101"/>
      <c r="I119" s="3101"/>
      <c r="J119" s="3101"/>
      <c r="K119" s="3101"/>
      <c r="L119" s="3102"/>
      <c r="N119" s="302"/>
      <c r="O119" s="24" t="s">
        <v>517</v>
      </c>
    </row>
    <row r="120" spans="1:15" ht="32.25" customHeight="1">
      <c r="A120" s="664" t="s">
        <v>1328</v>
      </c>
      <c r="B120" s="3171" t="s">
        <v>1329</v>
      </c>
      <c r="C120" s="3172"/>
      <c r="D120" s="3172"/>
      <c r="E120" s="3172"/>
      <c r="F120" s="3172"/>
      <c r="G120" s="3172"/>
      <c r="H120" s="3172"/>
      <c r="I120" s="727">
        <f>+'Master Data'!G391</f>
        <v>3</v>
      </c>
      <c r="J120" s="728" t="s">
        <v>848</v>
      </c>
      <c r="K120" s="729"/>
      <c r="L120" s="583"/>
      <c r="N120" s="302"/>
      <c r="O120" s="301"/>
    </row>
    <row r="121" spans="1:15" ht="31.5" customHeight="1">
      <c r="A121" s="3142" t="s">
        <v>1330</v>
      </c>
      <c r="B121" s="3171" t="s">
        <v>1331</v>
      </c>
      <c r="C121" s="3172"/>
      <c r="D121" s="3172"/>
      <c r="E121" s="3172"/>
      <c r="F121" s="3172"/>
      <c r="G121" s="3172"/>
      <c r="H121" s="3176"/>
      <c r="I121" s="3144" t="str">
        <f>+'Master Data'!G392</f>
        <v>"A"</v>
      </c>
      <c r="J121" s="3146" t="s">
        <v>849</v>
      </c>
      <c r="K121" s="3147"/>
      <c r="L121" s="3148"/>
    </row>
    <row r="122" spans="1:15" ht="31.5" customHeight="1">
      <c r="A122" s="3143"/>
      <c r="B122" s="3135" t="str">
        <f>+'Master Data'!C62</f>
        <v>Complete Schedule of rates is to be submitted on the day of the Quotation closing date (C2.2)</v>
      </c>
      <c r="C122" s="3152"/>
      <c r="D122" s="3152"/>
      <c r="E122" s="3152"/>
      <c r="F122" s="3152"/>
      <c r="G122" s="3152"/>
      <c r="H122" s="3136"/>
      <c r="I122" s="3145"/>
      <c r="J122" s="3149"/>
      <c r="K122" s="3150"/>
      <c r="L122" s="3151"/>
    </row>
    <row r="123" spans="1:15" ht="32.25" customHeight="1">
      <c r="A123" s="703" t="s">
        <v>850</v>
      </c>
      <c r="B123" s="3161" t="s">
        <v>1332</v>
      </c>
      <c r="C123" s="3162"/>
      <c r="D123" s="3162"/>
      <c r="E123" s="3162"/>
      <c r="F123" s="3162"/>
      <c r="G123" s="3162"/>
      <c r="H123" s="517"/>
      <c r="I123" s="730" t="str">
        <f>+'Master Data'!G393</f>
        <v>Yes</v>
      </c>
      <c r="J123" s="719" t="s">
        <v>839</v>
      </c>
      <c r="K123" s="731" t="str">
        <f>+'Master Data'!G394</f>
        <v>"B"</v>
      </c>
      <c r="L123" s="732" t="s">
        <v>849</v>
      </c>
    </row>
    <row r="124" spans="1:15" ht="17.25" customHeight="1">
      <c r="A124" s="733"/>
      <c r="B124" s="3153" t="s">
        <v>1333</v>
      </c>
      <c r="C124" s="3154"/>
      <c r="D124" s="3154"/>
      <c r="E124" s="3154"/>
      <c r="F124" s="3154"/>
      <c r="G124" s="3154"/>
      <c r="H124" s="3154"/>
      <c r="I124" s="3154"/>
      <c r="J124" s="3154"/>
      <c r="K124" s="3154"/>
      <c r="L124" s="3155"/>
    </row>
    <row r="125" spans="1:15" ht="17.25" customHeight="1">
      <c r="A125" s="716"/>
      <c r="B125" s="686"/>
      <c r="C125" s="3129" t="str">
        <f>+'Master Data'!D395</f>
        <v>Omit Clause 2.1 and 2.2; 2.4 to 2.7</v>
      </c>
      <c r="D125" s="3129"/>
      <c r="E125" s="3129"/>
      <c r="F125" s="3129"/>
      <c r="G125" s="3129"/>
      <c r="H125" s="3129"/>
      <c r="I125" s="3129"/>
      <c r="J125" s="3129"/>
      <c r="K125" s="3129"/>
      <c r="L125" s="690"/>
    </row>
    <row r="126" spans="1:15" ht="17.25" customHeight="1">
      <c r="A126" s="716"/>
      <c r="B126" s="686"/>
      <c r="C126" s="3129" t="str">
        <f>+'Master Data'!D396</f>
        <v>Omit Clause 3.4 and 3.5;</v>
      </c>
      <c r="D126" s="3129"/>
      <c r="E126" s="3129"/>
      <c r="F126" s="3129"/>
      <c r="G126" s="3129"/>
      <c r="H126" s="3129"/>
      <c r="I126" s="3129"/>
      <c r="J126" s="3129"/>
      <c r="K126" s="3129"/>
      <c r="L126" s="612"/>
    </row>
    <row r="127" spans="1:15" ht="17.25" customHeight="1">
      <c r="A127" s="716"/>
      <c r="B127" s="686"/>
      <c r="C127" s="3129" t="str">
        <f>+'Master Data'!D397</f>
        <v>Omit Clauses 5.1.1 and 5.1.2 and 5.1.5 and 5.1.6</v>
      </c>
      <c r="D127" s="3129"/>
      <c r="E127" s="3129"/>
      <c r="F127" s="3129"/>
      <c r="G127" s="3129"/>
      <c r="H127" s="3129"/>
      <c r="I127" s="3129"/>
      <c r="J127" s="3129"/>
      <c r="K127" s="3129"/>
      <c r="L127" s="646"/>
    </row>
    <row r="128" spans="1:15" ht="17.25" customHeight="1">
      <c r="A128" s="716"/>
      <c r="B128" s="686"/>
      <c r="C128" s="3129" t="str">
        <f>+'Master Data'!D398</f>
        <v>Omit Clauses 7.1.1</v>
      </c>
      <c r="D128" s="3129"/>
      <c r="E128" s="3129"/>
      <c r="F128" s="3129"/>
      <c r="G128" s="3129"/>
      <c r="H128" s="3129"/>
      <c r="I128" s="3129"/>
      <c r="J128" s="3129"/>
      <c r="K128" s="3129"/>
      <c r="L128" s="646"/>
    </row>
    <row r="129" spans="1:12" ht="17.25" customHeight="1">
      <c r="A129" s="716"/>
      <c r="B129" s="686"/>
      <c r="C129" s="3129" t="str">
        <f>+'Master Data'!D399</f>
        <v>Omit Clause 12.3.2;</v>
      </c>
      <c r="D129" s="3129"/>
      <c r="E129" s="3129"/>
      <c r="F129" s="3129"/>
      <c r="G129" s="3129"/>
      <c r="H129" s="3129"/>
      <c r="I129" s="3129"/>
      <c r="J129" s="3129"/>
      <c r="K129" s="3129"/>
      <c r="L129" s="646"/>
    </row>
    <row r="130" spans="1:12" ht="17.25" customHeight="1">
      <c r="A130" s="716"/>
      <c r="B130" s="686"/>
      <c r="C130" s="3129" t="str">
        <f>+'Master Data'!D400</f>
        <v>Omit Clauses 13.6.1 and 13.6.3 and 13.8 and 13.13 to 13.16</v>
      </c>
      <c r="D130" s="3129"/>
      <c r="E130" s="3129"/>
      <c r="F130" s="3129"/>
      <c r="G130" s="3129"/>
      <c r="H130" s="3129"/>
      <c r="I130" s="3129"/>
      <c r="J130" s="3129"/>
      <c r="K130" s="3129"/>
      <c r="L130" s="646"/>
    </row>
    <row r="131" spans="1:12" ht="17.25" customHeight="1">
      <c r="A131" s="716"/>
      <c r="B131" s="686"/>
      <c r="C131" s="3129" t="str">
        <f>+'Master Data'!D401</f>
        <v>Omit Clauses 14.9</v>
      </c>
      <c r="D131" s="3129"/>
      <c r="E131" s="3129"/>
      <c r="F131" s="3129"/>
      <c r="G131" s="3129"/>
      <c r="H131" s="3129"/>
      <c r="I131" s="3129"/>
      <c r="J131" s="3129"/>
      <c r="K131" s="3129"/>
      <c r="L131" s="646"/>
    </row>
    <row r="132" spans="1:12" ht="17.25" customHeight="1">
      <c r="A132" s="716"/>
      <c r="B132" s="686"/>
      <c r="C132" s="3129" t="str">
        <f>+'Master Data'!D402</f>
        <v>Omit Clauses 15.1.1 and 15.1.5 and 15.3.7 and 15.3.8</v>
      </c>
      <c r="D132" s="3129"/>
      <c r="E132" s="3129"/>
      <c r="F132" s="3129"/>
      <c r="G132" s="3129"/>
      <c r="H132" s="3129"/>
      <c r="I132" s="3129"/>
      <c r="J132" s="3129"/>
      <c r="K132" s="3129"/>
      <c r="L132" s="646"/>
    </row>
    <row r="133" spans="1:12" ht="17.25" customHeight="1">
      <c r="A133" s="716"/>
      <c r="B133" s="686"/>
      <c r="C133" s="3129" t="str">
        <f>+'Master Data'!D403</f>
        <v>Omit Clauses 16.1.1 and 16.4.7 and 16.4.8</v>
      </c>
      <c r="D133" s="3129"/>
      <c r="E133" s="3129"/>
      <c r="F133" s="3129"/>
      <c r="G133" s="3129"/>
      <c r="H133" s="3129"/>
      <c r="I133" s="3129"/>
      <c r="J133" s="3129"/>
      <c r="K133" s="3129"/>
      <c r="L133" s="646"/>
    </row>
    <row r="134" spans="1:12" ht="17.25" customHeight="1">
      <c r="A134" s="716"/>
      <c r="B134" s="686"/>
      <c r="C134" s="3129" t="str">
        <f>+'Master Data'!D404</f>
        <v>Omit Clauses 17.2.6 and 17.2.7</v>
      </c>
      <c r="D134" s="3129"/>
      <c r="E134" s="3129"/>
      <c r="F134" s="3129"/>
      <c r="G134" s="3129"/>
      <c r="H134" s="3129"/>
      <c r="I134" s="3129"/>
      <c r="J134" s="3129"/>
      <c r="K134" s="3129"/>
      <c r="L134" s="646"/>
    </row>
    <row r="135" spans="1:12" ht="17.25" customHeight="1">
      <c r="A135" s="716"/>
      <c r="B135" s="686"/>
      <c r="C135" s="3129" t="str">
        <f>+'Master Data'!D405</f>
        <v>In clause 13.9.1 replace "8% of such value to a limit of 4%.." with "10% of such value to a limit of 10%.."</v>
      </c>
      <c r="D135" s="3129"/>
      <c r="E135" s="3129"/>
      <c r="F135" s="3129"/>
      <c r="G135" s="3129"/>
      <c r="H135" s="3129"/>
      <c r="I135" s="3129"/>
      <c r="J135" s="3129"/>
      <c r="K135" s="3129"/>
      <c r="L135" s="646"/>
    </row>
    <row r="136" spans="1:12" ht="17.25" customHeight="1">
      <c r="A136" s="716"/>
      <c r="B136" s="686"/>
      <c r="C136" s="3129" t="str">
        <f>+'Master Data'!D406</f>
        <v>In clause 13.9.2 replace "2% of the contract sum.." with "5% of the contract sum.."</v>
      </c>
      <c r="D136" s="3129"/>
      <c r="E136" s="3129"/>
      <c r="F136" s="3129"/>
      <c r="G136" s="3129"/>
      <c r="H136" s="3129"/>
      <c r="I136" s="3129"/>
      <c r="J136" s="3129"/>
      <c r="K136" s="3129"/>
      <c r="L136" s="646"/>
    </row>
    <row r="137" spans="1:12" ht="17.25" customHeight="1">
      <c r="A137" s="716"/>
      <c r="B137" s="686"/>
      <c r="C137" s="3129" t="str">
        <f>+'Master Data'!D407</f>
        <v>In clause 13.11 replace "within  7 calendar days of date of issue.." with "within  21 calendar days of date of issue.."</v>
      </c>
      <c r="D137" s="3129"/>
      <c r="E137" s="3129"/>
      <c r="F137" s="3129"/>
      <c r="G137" s="3129"/>
      <c r="H137" s="3129"/>
      <c r="I137" s="3129"/>
      <c r="J137" s="3129"/>
      <c r="K137" s="3129"/>
      <c r="L137" s="646"/>
    </row>
    <row r="138" spans="1:12" ht="17.25" customHeight="1">
      <c r="A138" s="716"/>
      <c r="B138" s="686"/>
      <c r="C138" s="3129" t="str">
        <f>+'Master Data'!D408</f>
        <v>In clause 4.1 replace "10 working days" with "submit the priced schedule of Quantities with the Returnable Schedules."</v>
      </c>
      <c r="D138" s="3129"/>
      <c r="E138" s="3129"/>
      <c r="F138" s="3129"/>
      <c r="G138" s="3129"/>
      <c r="H138" s="3129"/>
      <c r="I138" s="3129"/>
      <c r="J138" s="3129"/>
      <c r="K138" s="3129"/>
      <c r="L138" s="646"/>
    </row>
    <row r="139" spans="1:12" ht="17.25" customHeight="1">
      <c r="A139" s="716"/>
      <c r="B139" s="686"/>
      <c r="C139" s="3129" t="str">
        <f>+'Master Data'!D409</f>
        <v>See paragraph 5.3 of C3.2 Specification For HIV\Aids Awareness - penalty of 0.04% of Contract Sum.</v>
      </c>
      <c r="D139" s="3129"/>
      <c r="E139" s="3129"/>
      <c r="F139" s="3129"/>
      <c r="G139" s="3129"/>
      <c r="H139" s="3129"/>
      <c r="I139" s="3129"/>
      <c r="J139" s="3129"/>
      <c r="K139" s="3129"/>
      <c r="L139" s="646"/>
    </row>
    <row r="140" spans="1:12" ht="17.25" customHeight="1">
      <c r="A140" s="717"/>
      <c r="B140" s="710"/>
      <c r="C140" s="3152"/>
      <c r="D140" s="3152"/>
      <c r="E140" s="3152"/>
      <c r="F140" s="3152"/>
      <c r="G140" s="3152"/>
      <c r="H140" s="711"/>
      <c r="I140" s="661"/>
      <c r="J140" s="734"/>
      <c r="K140" s="661"/>
      <c r="L140" s="713"/>
    </row>
    <row r="141" spans="1:12" ht="31.5" customHeight="1">
      <c r="A141" s="716" t="s">
        <v>1334</v>
      </c>
      <c r="B141" s="3171" t="s">
        <v>1335</v>
      </c>
      <c r="C141" s="3172"/>
      <c r="D141" s="3172"/>
      <c r="E141" s="3172"/>
      <c r="F141" s="3172"/>
      <c r="G141" s="3172"/>
      <c r="H141" s="3172"/>
      <c r="I141" s="735" t="str">
        <f>+'Master Data'!F411</f>
        <v>No</v>
      </c>
      <c r="J141" s="736" t="s">
        <v>839</v>
      </c>
      <c r="K141" s="718" t="str">
        <f>+'Master Data'!F412</f>
        <v>N/A</v>
      </c>
      <c r="L141" s="732" t="s">
        <v>849</v>
      </c>
    </row>
    <row r="142" spans="1:12" ht="31.5" customHeight="1">
      <c r="A142" s="716" t="s">
        <v>1336</v>
      </c>
      <c r="B142" s="3181" t="s">
        <v>1337</v>
      </c>
      <c r="C142" s="2142"/>
      <c r="D142" s="2142"/>
      <c r="E142" s="2142"/>
      <c r="F142" s="2142"/>
      <c r="G142" s="2142"/>
      <c r="H142" s="2142"/>
      <c r="I142" s="3205">
        <f>+'Master Data'!F413</f>
        <v>25</v>
      </c>
      <c r="J142" s="3206"/>
      <c r="K142" s="3214" t="s">
        <v>851</v>
      </c>
      <c r="L142" s="3215"/>
    </row>
    <row r="143" spans="1:12" ht="29.25" customHeight="1">
      <c r="A143" s="672" t="s">
        <v>856</v>
      </c>
      <c r="B143" s="3138" t="s">
        <v>1338</v>
      </c>
      <c r="C143" s="3152"/>
      <c r="D143" s="3152"/>
      <c r="E143" s="3152"/>
      <c r="F143" s="3152"/>
      <c r="G143" s="3152"/>
      <c r="H143" s="3152"/>
      <c r="I143" s="3152"/>
      <c r="J143" s="3152"/>
      <c r="K143" s="3152"/>
      <c r="L143" s="3196"/>
    </row>
    <row r="144" spans="1:12" ht="21" customHeight="1">
      <c r="A144" s="733" t="s">
        <v>715</v>
      </c>
      <c r="B144" s="646"/>
      <c r="C144" s="737"/>
      <c r="D144" s="3130" t="s">
        <v>636</v>
      </c>
      <c r="E144" s="3130"/>
      <c r="F144" s="3130"/>
      <c r="G144" s="3130"/>
      <c r="H144" s="3130"/>
      <c r="I144" s="3130" t="s">
        <v>637</v>
      </c>
      <c r="J144" s="3130"/>
      <c r="K144" s="3130"/>
      <c r="L144" s="738"/>
    </row>
    <row r="145" spans="1:12" ht="20.25" customHeight="1">
      <c r="A145" s="733" t="s">
        <v>716</v>
      </c>
      <c r="B145" s="646"/>
      <c r="C145" s="739">
        <v>1</v>
      </c>
      <c r="D145" s="3130" t="str">
        <f>+'Master Data'!D416</f>
        <v>N/A</v>
      </c>
      <c r="E145" s="3130"/>
      <c r="F145" s="3130"/>
      <c r="G145" s="3130"/>
      <c r="H145" s="3130"/>
      <c r="I145" s="3130" t="str">
        <f>+'Master Data'!G416</f>
        <v>N/A</v>
      </c>
      <c r="J145" s="3130"/>
      <c r="K145" s="3130"/>
      <c r="L145" s="738"/>
    </row>
    <row r="146" spans="1:12" ht="20.25" customHeight="1">
      <c r="A146" s="648"/>
      <c r="B146" s="646"/>
      <c r="C146" s="739">
        <v>2</v>
      </c>
      <c r="D146" s="3130" t="str">
        <f>+'Master Data'!D417</f>
        <v>N/A</v>
      </c>
      <c r="E146" s="3130"/>
      <c r="F146" s="3130"/>
      <c r="G146" s="3130"/>
      <c r="H146" s="3130"/>
      <c r="I146" s="3130" t="str">
        <f>+'Master Data'!G417</f>
        <v>N/A</v>
      </c>
      <c r="J146" s="3130"/>
      <c r="K146" s="3130"/>
      <c r="L146" s="738"/>
    </row>
    <row r="147" spans="1:12" ht="20.25" customHeight="1">
      <c r="A147" s="648"/>
      <c r="B147" s="646"/>
      <c r="C147" s="740">
        <v>3</v>
      </c>
      <c r="D147" s="3130" t="str">
        <f>+'Master Data'!D418</f>
        <v>N/A</v>
      </c>
      <c r="E147" s="3130"/>
      <c r="F147" s="3130"/>
      <c r="G147" s="3130"/>
      <c r="H147" s="3130"/>
      <c r="I147" s="3130" t="str">
        <f>+'Master Data'!G418</f>
        <v>N/A</v>
      </c>
      <c r="J147" s="3130"/>
      <c r="K147" s="3130"/>
      <c r="L147" s="738"/>
    </row>
    <row r="148" spans="1:12" ht="20.25" customHeight="1">
      <c r="A148" s="649"/>
      <c r="B148" s="645"/>
      <c r="C148" s="741"/>
      <c r="D148" s="741"/>
      <c r="E148" s="741"/>
      <c r="F148" s="741"/>
      <c r="G148" s="741"/>
      <c r="H148" s="741"/>
      <c r="I148" s="741"/>
      <c r="J148" s="741"/>
      <c r="K148" s="741"/>
      <c r="L148" s="646"/>
    </row>
    <row r="149" spans="1:12" s="67" customFormat="1" ht="40.5" customHeight="1">
      <c r="A149" s="742" t="s">
        <v>857</v>
      </c>
      <c r="B149" s="3171" t="s">
        <v>1339</v>
      </c>
      <c r="C149" s="2142"/>
      <c r="D149" s="2142"/>
      <c r="E149" s="2142"/>
      <c r="F149" s="2142"/>
      <c r="G149" s="2142"/>
      <c r="H149" s="2142"/>
      <c r="I149" s="2142"/>
      <c r="J149" s="2142"/>
      <c r="K149" s="2142"/>
      <c r="L149" s="3176"/>
    </row>
    <row r="150" spans="1:12" ht="21" customHeight="1">
      <c r="A150" s="733" t="s">
        <v>715</v>
      </c>
      <c r="B150" s="738"/>
      <c r="C150" s="737"/>
      <c r="D150" s="3130" t="s">
        <v>636</v>
      </c>
      <c r="E150" s="3130"/>
      <c r="F150" s="3130"/>
      <c r="G150" s="3130"/>
      <c r="H150" s="3130"/>
      <c r="I150" s="3130" t="s">
        <v>637</v>
      </c>
      <c r="J150" s="3130"/>
      <c r="K150" s="3130"/>
      <c r="L150" s="738"/>
    </row>
    <row r="151" spans="1:12" ht="20.25" customHeight="1">
      <c r="A151" s="733" t="s">
        <v>717</v>
      </c>
      <c r="B151" s="738"/>
      <c r="C151" s="739">
        <v>1</v>
      </c>
      <c r="D151" s="3130" t="str">
        <f>+'Master Data'!D421</f>
        <v>N/A</v>
      </c>
      <c r="E151" s="3130"/>
      <c r="F151" s="3130"/>
      <c r="G151" s="3130"/>
      <c r="H151" s="3130"/>
      <c r="I151" s="3130" t="str">
        <f>+'Master Data'!G421</f>
        <v>N/A</v>
      </c>
      <c r="J151" s="3130"/>
      <c r="K151" s="3130"/>
      <c r="L151" s="738"/>
    </row>
    <row r="152" spans="1:12" ht="20.25" customHeight="1">
      <c r="A152" s="648"/>
      <c r="B152" s="738"/>
      <c r="C152" s="739">
        <v>2</v>
      </c>
      <c r="D152" s="3130" t="str">
        <f>+'Master Data'!D422</f>
        <v>N/A</v>
      </c>
      <c r="E152" s="3130"/>
      <c r="F152" s="3130"/>
      <c r="G152" s="3130"/>
      <c r="H152" s="3130"/>
      <c r="I152" s="3130" t="str">
        <f>+'Master Data'!G422</f>
        <v>N/A</v>
      </c>
      <c r="J152" s="3130"/>
      <c r="K152" s="3130"/>
      <c r="L152" s="738"/>
    </row>
    <row r="153" spans="1:12" ht="20.25" customHeight="1">
      <c r="A153" s="648"/>
      <c r="B153" s="738"/>
      <c r="C153" s="739">
        <v>3</v>
      </c>
      <c r="D153" s="3130" t="str">
        <f>+'Master Data'!D423</f>
        <v>N/A</v>
      </c>
      <c r="E153" s="3130"/>
      <c r="F153" s="3130"/>
      <c r="G153" s="3130"/>
      <c r="H153" s="3130"/>
      <c r="I153" s="3130" t="str">
        <f>+'Master Data'!G423</f>
        <v>N/A</v>
      </c>
      <c r="J153" s="3130"/>
      <c r="K153" s="3130"/>
      <c r="L153" s="738"/>
    </row>
    <row r="154" spans="1:12" ht="20.25" customHeight="1">
      <c r="A154" s="649"/>
      <c r="B154" s="743"/>
      <c r="C154" s="744"/>
      <c r="D154" s="744"/>
      <c r="E154" s="744"/>
      <c r="F154" s="744"/>
      <c r="G154" s="744"/>
      <c r="H154" s="744"/>
      <c r="I154" s="744"/>
      <c r="J154" s="744"/>
      <c r="K154" s="744"/>
      <c r="L154" s="713"/>
    </row>
    <row r="155" spans="1:12" ht="46.5" customHeight="1">
      <c r="A155" s="742" t="s">
        <v>858</v>
      </c>
      <c r="B155" s="3197" t="s">
        <v>1340</v>
      </c>
      <c r="C155" s="3197"/>
      <c r="D155" s="3197"/>
      <c r="E155" s="3197"/>
      <c r="F155" s="3197"/>
      <c r="G155" s="3197"/>
      <c r="H155" s="3197"/>
      <c r="I155" s="3197"/>
      <c r="J155" s="3197"/>
      <c r="K155" s="3197"/>
      <c r="L155" s="3134"/>
    </row>
    <row r="156" spans="1:12" ht="20.25" customHeight="1">
      <c r="A156" s="733" t="s">
        <v>718</v>
      </c>
      <c r="B156" s="738"/>
      <c r="C156" s="737"/>
      <c r="D156" s="3130" t="s">
        <v>636</v>
      </c>
      <c r="E156" s="3130"/>
      <c r="F156" s="3130"/>
      <c r="G156" s="3130"/>
      <c r="H156" s="3130"/>
      <c r="I156" s="3130" t="s">
        <v>637</v>
      </c>
      <c r="J156" s="3130"/>
      <c r="K156" s="3130"/>
      <c r="L156" s="738"/>
    </row>
    <row r="157" spans="1:12" ht="20.25" customHeight="1">
      <c r="A157" s="733" t="s">
        <v>719</v>
      </c>
      <c r="B157" s="738"/>
      <c r="C157" s="739">
        <v>1</v>
      </c>
      <c r="D157" s="3130" t="str">
        <f>+'Master Data'!D426</f>
        <v>N/A</v>
      </c>
      <c r="E157" s="3130"/>
      <c r="F157" s="3130"/>
      <c r="G157" s="3130"/>
      <c r="H157" s="3130"/>
      <c r="I157" s="3130" t="str">
        <f>+'Master Data'!G426</f>
        <v>N/A</v>
      </c>
      <c r="J157" s="3130"/>
      <c r="K157" s="3130"/>
      <c r="L157" s="738"/>
    </row>
    <row r="158" spans="1:12" ht="20.25" customHeight="1">
      <c r="A158" s="745"/>
      <c r="B158" s="738"/>
      <c r="C158" s="739">
        <v>2</v>
      </c>
      <c r="D158" s="3130" t="str">
        <f>+'Master Data'!D427</f>
        <v>N/A</v>
      </c>
      <c r="E158" s="3130"/>
      <c r="F158" s="3130"/>
      <c r="G158" s="3130"/>
      <c r="H158" s="3130"/>
      <c r="I158" s="3130" t="str">
        <f>+'Master Data'!G427</f>
        <v>N/A</v>
      </c>
      <c r="J158" s="3130"/>
      <c r="K158" s="3130"/>
      <c r="L158" s="738"/>
    </row>
    <row r="159" spans="1:12" ht="20.25" customHeight="1">
      <c r="A159" s="745"/>
      <c r="B159" s="738"/>
      <c r="C159" s="739">
        <v>3</v>
      </c>
      <c r="D159" s="3130" t="str">
        <f>+'Master Data'!D428</f>
        <v>N/A</v>
      </c>
      <c r="E159" s="3130"/>
      <c r="F159" s="3130"/>
      <c r="G159" s="3130"/>
      <c r="H159" s="3130"/>
      <c r="I159" s="3130" t="str">
        <f>+'Master Data'!G428</f>
        <v>N/A</v>
      </c>
      <c r="J159" s="3130"/>
      <c r="K159" s="3130"/>
      <c r="L159" s="738"/>
    </row>
    <row r="160" spans="1:12" ht="20.25" customHeight="1">
      <c r="A160" s="745"/>
      <c r="B160" s="645"/>
      <c r="C160" s="645"/>
      <c r="D160" s="645"/>
      <c r="E160" s="645"/>
      <c r="F160" s="645"/>
      <c r="G160" s="645"/>
      <c r="H160" s="645"/>
      <c r="I160" s="645"/>
      <c r="J160" s="645"/>
      <c r="K160" s="645"/>
      <c r="L160" s="646"/>
    </row>
    <row r="161" spans="1:14" ht="32.25" customHeight="1">
      <c r="A161" s="746" t="s">
        <v>1341</v>
      </c>
      <c r="B161" s="3181" t="s">
        <v>1342</v>
      </c>
      <c r="C161" s="2142"/>
      <c r="D161" s="2142"/>
      <c r="E161" s="2142"/>
      <c r="F161" s="2142"/>
      <c r="G161" s="2142"/>
      <c r="H161" s="2142"/>
      <c r="I161" s="2142"/>
      <c r="J161" s="2142"/>
      <c r="K161" s="2142"/>
      <c r="L161" s="2143"/>
    </row>
    <row r="162" spans="1:14" ht="32.25" customHeight="1">
      <c r="A162" s="746" t="s">
        <v>1343</v>
      </c>
      <c r="B162" s="3181" t="s">
        <v>1344</v>
      </c>
      <c r="C162" s="2142"/>
      <c r="D162" s="2142"/>
      <c r="E162" s="2142"/>
      <c r="F162" s="2142"/>
      <c r="G162" s="2142"/>
      <c r="H162" s="2142"/>
      <c r="I162" s="2142"/>
      <c r="J162" s="2142"/>
      <c r="K162" s="2142"/>
      <c r="L162" s="2143"/>
    </row>
    <row r="163" spans="1:14" ht="15" customHeight="1">
      <c r="A163" s="747" t="s">
        <v>860</v>
      </c>
      <c r="B163" s="3194" t="s">
        <v>861</v>
      </c>
      <c r="C163" s="2253"/>
      <c r="D163" s="2253"/>
      <c r="E163" s="2253"/>
      <c r="F163" s="2253"/>
      <c r="G163" s="2253"/>
      <c r="H163" s="2253"/>
      <c r="I163" s="2253"/>
      <c r="J163" s="2253"/>
      <c r="K163" s="2253"/>
      <c r="L163" s="3195"/>
      <c r="N163" s="302"/>
    </row>
    <row r="164" spans="1:14" ht="50.25" customHeight="1">
      <c r="A164" s="748"/>
      <c r="B164" s="680"/>
      <c r="C164" s="3197" t="s">
        <v>1345</v>
      </c>
      <c r="D164" s="3197"/>
      <c r="E164" s="3197"/>
      <c r="F164" s="3197"/>
      <c r="G164" s="3197"/>
      <c r="H164" s="3197"/>
      <c r="I164" s="3197"/>
      <c r="J164" s="3197"/>
      <c r="K164" s="3197"/>
      <c r="L164" s="749"/>
    </row>
    <row r="165" spans="1:14" ht="32.25" customHeight="1">
      <c r="A165" s="750"/>
      <c r="B165" s="686"/>
      <c r="C165" s="711"/>
      <c r="D165" s="711"/>
      <c r="E165" s="711"/>
      <c r="F165" s="711"/>
      <c r="G165" s="711"/>
      <c r="H165" s="687"/>
      <c r="I165" s="711"/>
      <c r="J165" s="711"/>
      <c r="K165" s="711"/>
      <c r="L165" s="751"/>
    </row>
    <row r="166" spans="1:14" ht="32.25" customHeight="1">
      <c r="A166" s="752"/>
      <c r="B166" s="710"/>
      <c r="C166" s="3198" t="s">
        <v>3</v>
      </c>
      <c r="D166" s="3198"/>
      <c r="E166" s="3198"/>
      <c r="F166" s="3198"/>
      <c r="G166" s="3198"/>
      <c r="H166" s="711"/>
      <c r="I166" s="3192" t="s">
        <v>367</v>
      </c>
      <c r="J166" s="3192"/>
      <c r="K166" s="3192"/>
      <c r="L166" s="753"/>
    </row>
    <row r="167" spans="1:14" ht="31.5" customHeight="1">
      <c r="A167" s="754"/>
      <c r="B167" s="3258" t="s">
        <v>897</v>
      </c>
      <c r="C167" s="3259"/>
      <c r="D167" s="3259"/>
      <c r="E167" s="3259"/>
      <c r="F167" s="3259"/>
      <c r="G167" s="3259"/>
      <c r="H167" s="3259"/>
      <c r="I167" s="3259"/>
      <c r="J167" s="3259"/>
      <c r="K167" s="3259"/>
      <c r="L167" s="3260"/>
    </row>
    <row r="168" spans="1:14" ht="13.8">
      <c r="A168" s="630" t="s">
        <v>816</v>
      </c>
      <c r="B168" s="3114" t="s">
        <v>863</v>
      </c>
      <c r="C168" s="3114"/>
      <c r="D168" s="3114"/>
      <c r="E168" s="3114"/>
      <c r="F168" s="3114"/>
      <c r="G168" s="3114"/>
      <c r="H168" s="3114"/>
      <c r="I168" s="3114"/>
      <c r="J168" s="3114"/>
      <c r="K168" s="3114"/>
      <c r="L168" s="3114"/>
    </row>
    <row r="169" spans="1:14" ht="13.8">
      <c r="A169" s="755" t="s">
        <v>517</v>
      </c>
      <c r="B169" s="3101" t="s">
        <v>864</v>
      </c>
      <c r="C169" s="3101"/>
      <c r="D169" s="3101"/>
      <c r="E169" s="3101"/>
      <c r="F169" s="3101"/>
      <c r="G169" s="3101"/>
      <c r="H169" s="3101"/>
      <c r="I169" s="3101"/>
      <c r="J169" s="3101"/>
      <c r="K169" s="3101"/>
      <c r="L169" s="3102"/>
    </row>
    <row r="170" spans="1:14" ht="13.8">
      <c r="A170" s="756"/>
      <c r="B170" s="643"/>
      <c r="C170" s="616"/>
      <c r="D170" s="616"/>
      <c r="E170" s="616"/>
      <c r="F170" s="616"/>
      <c r="G170" s="616"/>
      <c r="H170" s="616"/>
      <c r="I170" s="616"/>
      <c r="J170" s="616"/>
      <c r="K170" s="616"/>
      <c r="L170" s="623"/>
    </row>
    <row r="171" spans="1:14" ht="31.5" customHeight="1">
      <c r="A171" s="756"/>
      <c r="B171" s="643" t="s">
        <v>672</v>
      </c>
      <c r="C171" s="3138" t="s">
        <v>1346</v>
      </c>
      <c r="D171" s="3138"/>
      <c r="E171" s="3138"/>
      <c r="F171" s="3138"/>
      <c r="G171" s="3138"/>
      <c r="H171" s="3138"/>
      <c r="I171" s="3138"/>
      <c r="J171" s="3138"/>
      <c r="K171" s="3138"/>
      <c r="L171" s="3196"/>
    </row>
    <row r="172" spans="1:14" ht="13.8">
      <c r="A172" s="754"/>
      <c r="B172" s="757"/>
      <c r="C172" s="641"/>
      <c r="D172" s="641"/>
      <c r="E172" s="641"/>
      <c r="F172" s="641"/>
      <c r="G172" s="641"/>
      <c r="H172" s="641"/>
      <c r="I172" s="641"/>
      <c r="J172" s="641"/>
      <c r="K172" s="641"/>
      <c r="L172" s="642"/>
    </row>
    <row r="173" spans="1:14" ht="15.75" customHeight="1">
      <c r="A173" s="647" t="s">
        <v>782</v>
      </c>
      <c r="B173" s="3173" t="s">
        <v>1347</v>
      </c>
      <c r="C173" s="3174"/>
      <c r="D173" s="3174"/>
      <c r="E173" s="3174"/>
      <c r="F173" s="3174"/>
      <c r="G173" s="3174"/>
      <c r="H173" s="3174"/>
      <c r="I173" s="3174"/>
      <c r="J173" s="3174"/>
      <c r="K173" s="3174"/>
      <c r="L173" s="3175"/>
    </row>
    <row r="174" spans="1:14" ht="16.5" customHeight="1">
      <c r="A174" s="733" t="s">
        <v>715</v>
      </c>
      <c r="B174" s="633" t="s">
        <v>517</v>
      </c>
      <c r="C174" s="643"/>
      <c r="D174" s="3193" t="s">
        <v>147</v>
      </c>
      <c r="E174" s="3193"/>
      <c r="F174" s="3193"/>
      <c r="G174" s="700"/>
      <c r="H174" s="700"/>
      <c r="I174" s="757"/>
      <c r="J174" s="757"/>
      <c r="K174" s="643"/>
      <c r="L174" s="758"/>
    </row>
    <row r="175" spans="1:14" ht="18" customHeight="1">
      <c r="A175" s="756"/>
      <c r="B175" s="629"/>
      <c r="C175" s="616"/>
      <c r="D175" s="616"/>
      <c r="E175" s="616"/>
      <c r="F175" s="616"/>
      <c r="G175" s="759"/>
      <c r="H175" s="606"/>
      <c r="I175" s="759"/>
      <c r="J175" s="759"/>
      <c r="K175" s="616"/>
      <c r="L175" s="623"/>
    </row>
    <row r="176" spans="1:14" ht="18" customHeight="1">
      <c r="A176" s="756"/>
      <c r="B176" s="611"/>
      <c r="C176" s="656"/>
      <c r="D176" s="656"/>
      <c r="E176" s="517"/>
      <c r="F176" s="656"/>
      <c r="G176" s="760"/>
      <c r="H176" s="606"/>
      <c r="I176" s="760"/>
      <c r="J176" s="760"/>
      <c r="K176" s="656"/>
      <c r="L176" s="690"/>
    </row>
    <row r="177" spans="1:12" ht="18" customHeight="1">
      <c r="A177" s="756"/>
      <c r="B177" s="622" t="s">
        <v>517</v>
      </c>
      <c r="C177" s="761"/>
      <c r="D177" s="761"/>
      <c r="E177" s="761"/>
      <c r="F177" s="761"/>
      <c r="G177" s="762"/>
      <c r="H177" s="762"/>
      <c r="I177" s="763" t="s">
        <v>866</v>
      </c>
      <c r="J177" s="762"/>
      <c r="K177" s="761"/>
      <c r="L177" s="764"/>
    </row>
    <row r="178" spans="1:12" ht="18" customHeight="1">
      <c r="A178" s="756"/>
      <c r="B178" s="633" t="s">
        <v>517</v>
      </c>
      <c r="C178" s="643"/>
      <c r="D178" s="643"/>
      <c r="E178" s="687" t="s">
        <v>1288</v>
      </c>
      <c r="F178" s="643"/>
      <c r="G178" s="765"/>
      <c r="H178" s="765"/>
      <c r="I178" s="643"/>
      <c r="J178" s="643"/>
      <c r="K178" s="643"/>
      <c r="L178" s="758"/>
    </row>
    <row r="179" spans="1:12" ht="18" customHeight="1">
      <c r="A179" s="756"/>
      <c r="B179" s="633" t="s">
        <v>517</v>
      </c>
      <c r="C179" s="643"/>
      <c r="D179" s="643"/>
      <c r="E179" s="766" t="s">
        <v>297</v>
      </c>
      <c r="F179" s="643"/>
      <c r="G179" s="765"/>
      <c r="H179" s="765"/>
      <c r="I179" s="643"/>
      <c r="J179" s="643"/>
      <c r="K179" s="643"/>
      <c r="L179" s="758"/>
    </row>
    <row r="180" spans="1:12" ht="13.8">
      <c r="A180" s="756"/>
      <c r="B180" s="633"/>
      <c r="C180" s="643"/>
      <c r="D180" s="643"/>
      <c r="E180" s="766"/>
      <c r="F180" s="643"/>
      <c r="G180" s="643"/>
      <c r="H180" s="658"/>
      <c r="I180" s="658"/>
      <c r="J180" s="658"/>
      <c r="K180" s="658"/>
      <c r="L180" s="758"/>
    </row>
    <row r="181" spans="1:12" ht="22.5" customHeight="1">
      <c r="A181" s="756"/>
      <c r="B181" s="611"/>
      <c r="C181" s="643" t="s">
        <v>517</v>
      </c>
      <c r="D181" s="616" t="s">
        <v>865</v>
      </c>
      <c r="E181" s="517"/>
      <c r="F181" s="635"/>
      <c r="G181" s="767"/>
      <c r="H181" s="3101" t="s">
        <v>517</v>
      </c>
      <c r="I181" s="3101"/>
      <c r="J181" s="768"/>
      <c r="K181" s="615"/>
      <c r="L181" s="636"/>
    </row>
    <row r="182" spans="1:12" ht="15" customHeight="1">
      <c r="A182" s="756"/>
      <c r="B182" s="611"/>
      <c r="C182" s="643"/>
      <c r="D182" s="616"/>
      <c r="E182" s="517"/>
      <c r="F182" s="635"/>
      <c r="G182" s="517"/>
      <c r="H182" s="658"/>
      <c r="I182" s="658"/>
      <c r="J182" s="615"/>
      <c r="K182" s="615"/>
      <c r="L182" s="636"/>
    </row>
    <row r="183" spans="1:12" ht="15" customHeight="1">
      <c r="A183" s="733" t="s">
        <v>817</v>
      </c>
      <c r="B183" s="637"/>
      <c r="C183" s="616"/>
      <c r="D183" s="3193" t="s">
        <v>148</v>
      </c>
      <c r="E183" s="3193"/>
      <c r="F183" s="3193"/>
      <c r="G183" s="700"/>
      <c r="H183" s="641"/>
      <c r="I183" s="641"/>
      <c r="J183" s="641"/>
      <c r="K183" s="616"/>
      <c r="L183" s="623"/>
    </row>
    <row r="184" spans="1:12" ht="18" customHeight="1">
      <c r="A184" s="769"/>
      <c r="B184" s="638"/>
      <c r="C184" s="656"/>
      <c r="D184" s="656"/>
      <c r="E184" s="656"/>
      <c r="F184" s="656"/>
      <c r="G184" s="641"/>
      <c r="H184" s="760"/>
      <c r="I184" s="760"/>
      <c r="J184" s="760"/>
      <c r="K184" s="656"/>
      <c r="L184" s="690"/>
    </row>
    <row r="185" spans="1:12" ht="18" customHeight="1">
      <c r="A185" s="648"/>
      <c r="B185" s="633"/>
      <c r="C185" s="643"/>
      <c r="D185" s="643"/>
      <c r="E185" s="643"/>
      <c r="F185" s="643"/>
      <c r="G185" s="760"/>
      <c r="H185" s="765"/>
      <c r="I185" s="765"/>
      <c r="J185" s="765"/>
      <c r="K185" s="643"/>
      <c r="L185" s="758"/>
    </row>
    <row r="186" spans="1:12" ht="13.8">
      <c r="A186" s="648"/>
      <c r="B186" s="633"/>
      <c r="C186" s="643"/>
      <c r="D186" s="643"/>
      <c r="E186" s="643"/>
      <c r="F186" s="643"/>
      <c r="G186" s="643"/>
      <c r="H186" s="643"/>
      <c r="I186" s="643"/>
      <c r="J186" s="643"/>
      <c r="K186" s="643"/>
      <c r="L186" s="758"/>
    </row>
    <row r="187" spans="1:12" ht="13.8">
      <c r="A187" s="648"/>
      <c r="B187" s="633"/>
      <c r="C187" s="643"/>
      <c r="D187" s="643"/>
      <c r="E187" s="643"/>
      <c r="F187" s="643"/>
      <c r="G187" s="643"/>
      <c r="H187" s="643"/>
      <c r="I187" s="643"/>
      <c r="J187" s="643"/>
      <c r="K187" s="643"/>
      <c r="L187" s="758"/>
    </row>
    <row r="188" spans="1:12" ht="13.8">
      <c r="A188" s="649"/>
      <c r="B188" s="640" t="s">
        <v>149</v>
      </c>
      <c r="C188" s="641"/>
      <c r="D188" s="641"/>
      <c r="E188" s="641"/>
      <c r="F188" s="641"/>
      <c r="G188" s="641"/>
      <c r="H188" s="641"/>
      <c r="I188" s="641"/>
      <c r="J188" s="641"/>
      <c r="K188" s="641"/>
      <c r="L188" s="642"/>
    </row>
    <row r="189" spans="1:12" ht="13.8">
      <c r="A189" s="770" t="s">
        <v>822</v>
      </c>
      <c r="B189" s="3100" t="s">
        <v>867</v>
      </c>
      <c r="C189" s="3101"/>
      <c r="D189" s="3101"/>
      <c r="E189" s="3101"/>
      <c r="F189" s="3101"/>
      <c r="G189" s="3101"/>
      <c r="H189" s="3101"/>
      <c r="I189" s="3101"/>
      <c r="J189" s="3101"/>
      <c r="K189" s="3101"/>
      <c r="L189" s="3102"/>
    </row>
    <row r="190" spans="1:12" ht="29.25" customHeight="1">
      <c r="A190" s="771">
        <v>2.1</v>
      </c>
      <c r="B190" s="3212" t="s">
        <v>868</v>
      </c>
      <c r="C190" s="3170"/>
      <c r="D190" s="3170"/>
      <c r="E190" s="3170"/>
      <c r="F190" s="3170"/>
      <c r="G190" s="3170"/>
      <c r="H190" s="3170"/>
      <c r="I190" s="3170"/>
      <c r="J190" s="3170"/>
      <c r="K190" s="3170"/>
      <c r="L190" s="3213"/>
    </row>
    <row r="191" spans="1:12" ht="32.25" customHeight="1">
      <c r="A191" s="738" t="s">
        <v>1348</v>
      </c>
      <c r="B191" s="686"/>
      <c r="C191" s="3170" t="s">
        <v>869</v>
      </c>
      <c r="D191" s="3170"/>
      <c r="E191" s="3170"/>
      <c r="F191" s="3170"/>
      <c r="G191" s="687"/>
      <c r="H191" s="687"/>
      <c r="I191" s="735" t="s">
        <v>911</v>
      </c>
      <c r="J191" s="736" t="s">
        <v>839</v>
      </c>
      <c r="K191" s="687"/>
      <c r="L191" s="751"/>
    </row>
    <row r="192" spans="1:12" ht="32.25" customHeight="1">
      <c r="A192" s="738" t="s">
        <v>1349</v>
      </c>
      <c r="B192" s="686"/>
      <c r="C192" s="3170" t="s">
        <v>870</v>
      </c>
      <c r="D192" s="3170"/>
      <c r="E192" s="3170"/>
      <c r="F192" s="3170"/>
      <c r="G192" s="687"/>
      <c r="H192" s="687"/>
      <c r="I192" s="735" t="s">
        <v>908</v>
      </c>
      <c r="J192" s="736" t="s">
        <v>839</v>
      </c>
      <c r="K192" s="687"/>
      <c r="L192" s="751"/>
    </row>
    <row r="193" spans="1:12" ht="32.25" customHeight="1">
      <c r="A193" s="738" t="s">
        <v>1350</v>
      </c>
      <c r="B193" s="686"/>
      <c r="C193" s="3170" t="s">
        <v>871</v>
      </c>
      <c r="D193" s="3170"/>
      <c r="E193" s="3170"/>
      <c r="F193" s="3170"/>
      <c r="G193" s="3170"/>
      <c r="H193" s="687"/>
      <c r="I193" s="3205" t="s">
        <v>911</v>
      </c>
      <c r="J193" s="3206"/>
      <c r="K193" s="736" t="s">
        <v>841</v>
      </c>
      <c r="L193" s="751"/>
    </row>
    <row r="194" spans="1:12" ht="29.25" customHeight="1">
      <c r="A194" s="772"/>
      <c r="B194" s="3209" t="s">
        <v>1351</v>
      </c>
      <c r="C194" s="3210"/>
      <c r="D194" s="3210"/>
      <c r="E194" s="3210"/>
      <c r="F194" s="3210"/>
      <c r="G194" s="3210"/>
      <c r="H194" s="3210"/>
      <c r="I194" s="3210"/>
      <c r="J194" s="3210"/>
      <c r="K194" s="3210"/>
      <c r="L194" s="3211"/>
    </row>
    <row r="195" spans="1:12" ht="13.8">
      <c r="A195" s="770" t="s">
        <v>837</v>
      </c>
      <c r="B195" s="3100" t="s">
        <v>872</v>
      </c>
      <c r="C195" s="3101"/>
      <c r="D195" s="3101"/>
      <c r="E195" s="3101"/>
      <c r="F195" s="3101"/>
      <c r="G195" s="3101"/>
      <c r="H195" s="3101"/>
      <c r="I195" s="3101"/>
      <c r="J195" s="3101"/>
      <c r="K195" s="3101"/>
      <c r="L195" s="3102"/>
    </row>
    <row r="196" spans="1:12" ht="13.8">
      <c r="A196" s="773"/>
      <c r="B196" s="774"/>
      <c r="C196" s="725"/>
      <c r="D196" s="725"/>
      <c r="E196" s="725"/>
      <c r="F196" s="725"/>
      <c r="G196" s="725"/>
      <c r="H196" s="725"/>
      <c r="I196" s="725"/>
      <c r="J196" s="725"/>
      <c r="K196" s="725"/>
      <c r="L196" s="775"/>
    </row>
    <row r="197" spans="1:12" ht="15" customHeight="1">
      <c r="A197" s="776" t="s">
        <v>1352</v>
      </c>
      <c r="B197" s="3194" t="s">
        <v>881</v>
      </c>
      <c r="C197" s="2253"/>
      <c r="D197" s="2253"/>
      <c r="E197" s="2253"/>
      <c r="F197" s="2253"/>
      <c r="G197" s="2253"/>
      <c r="H197" s="2253"/>
      <c r="I197" s="2253"/>
      <c r="J197" s="2253"/>
      <c r="K197" s="2253"/>
      <c r="L197" s="3195"/>
    </row>
    <row r="198" spans="1:12" ht="24" customHeight="1">
      <c r="A198" s="777" t="s">
        <v>894</v>
      </c>
      <c r="B198" s="3212" t="s">
        <v>882</v>
      </c>
      <c r="C198" s="3170"/>
      <c r="D198" s="3170"/>
      <c r="E198" s="3170"/>
      <c r="F198" s="3170"/>
      <c r="G198" s="3170"/>
      <c r="H198" s="3170"/>
      <c r="I198" s="3170"/>
      <c r="J198" s="3170"/>
      <c r="K198" s="3170"/>
      <c r="L198" s="3213"/>
    </row>
    <row r="199" spans="1:12" ht="7.5" customHeight="1">
      <c r="A199" s="776"/>
      <c r="B199" s="778"/>
      <c r="C199" s="658"/>
      <c r="D199" s="658"/>
      <c r="E199" s="658"/>
      <c r="F199" s="658"/>
      <c r="G199" s="658"/>
      <c r="H199" s="658"/>
      <c r="I199" s="658"/>
      <c r="J199" s="658"/>
      <c r="K199" s="658"/>
      <c r="L199" s="779"/>
    </row>
    <row r="200" spans="1:12" ht="23.25" customHeight="1">
      <c r="A200" s="776" t="s">
        <v>1353</v>
      </c>
      <c r="B200" s="778"/>
      <c r="C200" s="2253" t="s">
        <v>876</v>
      </c>
      <c r="D200" s="2253"/>
      <c r="E200" s="658"/>
      <c r="F200" s="658"/>
      <c r="G200" s="658"/>
      <c r="H200" s="658"/>
      <c r="I200" s="658"/>
      <c r="J200" s="658"/>
      <c r="K200" s="658"/>
      <c r="L200" s="779"/>
    </row>
    <row r="201" spans="1:12" ht="34.5" customHeight="1">
      <c r="A201" s="780"/>
      <c r="B201" s="778"/>
      <c r="C201" s="3138" t="s">
        <v>1354</v>
      </c>
      <c r="D201" s="3138"/>
      <c r="E201" s="3138"/>
      <c r="F201" s="3138"/>
      <c r="G201" s="3138"/>
      <c r="H201" s="3138"/>
      <c r="I201" s="3138"/>
      <c r="J201" s="3138"/>
      <c r="K201" s="3138"/>
      <c r="L201" s="779"/>
    </row>
    <row r="202" spans="1:12" ht="14.4">
      <c r="A202" s="780"/>
      <c r="B202" s="778"/>
      <c r="C202" s="658"/>
      <c r="D202" s="781" t="s">
        <v>877</v>
      </c>
      <c r="E202" s="3138" t="s">
        <v>878</v>
      </c>
      <c r="F202" s="3138"/>
      <c r="G202" s="3138"/>
      <c r="H202" s="3138"/>
      <c r="I202" s="3138"/>
      <c r="J202" s="3138"/>
      <c r="K202" s="3138"/>
      <c r="L202" s="779"/>
    </row>
    <row r="203" spans="1:12" ht="14.4">
      <c r="A203" s="780"/>
      <c r="B203" s="778"/>
      <c r="C203" s="658"/>
      <c r="D203" s="781" t="s">
        <v>877</v>
      </c>
      <c r="E203" s="3138" t="s">
        <v>879</v>
      </c>
      <c r="F203" s="3138"/>
      <c r="G203" s="3138"/>
      <c r="H203" s="3138"/>
      <c r="I203" s="3138"/>
      <c r="J203" s="3138"/>
      <c r="K203" s="3138"/>
      <c r="L203" s="779"/>
    </row>
    <row r="204" spans="1:12" ht="13.8">
      <c r="A204" s="780"/>
      <c r="B204" s="778"/>
      <c r="C204" s="658"/>
      <c r="D204" s="3262" t="s">
        <v>1355</v>
      </c>
      <c r="E204" s="3262"/>
      <c r="F204" s="3262"/>
      <c r="G204" s="3262"/>
      <c r="H204" s="645"/>
      <c r="I204" s="645"/>
      <c r="J204" s="645"/>
      <c r="K204" s="645"/>
      <c r="L204" s="779"/>
    </row>
    <row r="205" spans="1:12" ht="7.5" customHeight="1">
      <c r="A205" s="780"/>
      <c r="B205" s="778"/>
      <c r="C205" s="658"/>
      <c r="D205" s="781"/>
      <c r="E205" s="645"/>
      <c r="F205" s="645"/>
      <c r="G205" s="645"/>
      <c r="H205" s="645"/>
      <c r="I205" s="645"/>
      <c r="J205" s="645"/>
      <c r="K205" s="645"/>
      <c r="L205" s="779"/>
    </row>
    <row r="206" spans="1:12" ht="23.25" customHeight="1">
      <c r="A206" s="716" t="s">
        <v>880</v>
      </c>
      <c r="B206" s="782"/>
      <c r="C206" s="2253" t="s">
        <v>1356</v>
      </c>
      <c r="D206" s="2253"/>
      <c r="E206" s="2253"/>
      <c r="F206" s="2253"/>
      <c r="G206" s="2253"/>
      <c r="H206" s="645"/>
      <c r="I206" s="645"/>
      <c r="J206" s="645"/>
      <c r="K206" s="645"/>
      <c r="L206" s="646"/>
    </row>
    <row r="207" spans="1:12" ht="15" customHeight="1">
      <c r="A207" s="716"/>
      <c r="B207" s="782"/>
      <c r="C207" s="658"/>
      <c r="D207" s="658"/>
      <c r="E207" s="658"/>
      <c r="F207" s="658"/>
      <c r="G207" s="658"/>
      <c r="H207" s="645"/>
      <c r="I207" s="645"/>
      <c r="J207" s="645"/>
      <c r="K207" s="645"/>
      <c r="L207" s="646"/>
    </row>
    <row r="208" spans="1:12" ht="23.25" customHeight="1">
      <c r="A208" s="776" t="s">
        <v>1357</v>
      </c>
      <c r="B208" s="3194" t="s">
        <v>883</v>
      </c>
      <c r="C208" s="2253"/>
      <c r="D208" s="2253"/>
      <c r="E208" s="2253"/>
      <c r="F208" s="2253"/>
      <c r="G208" s="2253"/>
      <c r="H208" s="2253"/>
      <c r="I208" s="2253"/>
      <c r="J208" s="2253"/>
      <c r="K208" s="2253"/>
      <c r="L208" s="3195"/>
    </row>
    <row r="209" spans="1:12" ht="51.75" customHeight="1">
      <c r="A209" s="716"/>
      <c r="B209" s="3217" t="s">
        <v>1358</v>
      </c>
      <c r="C209" s="3138"/>
      <c r="D209" s="3138"/>
      <c r="E209" s="3138"/>
      <c r="F209" s="3138"/>
      <c r="G209" s="3138"/>
      <c r="H209" s="3138"/>
      <c r="I209" s="3138"/>
      <c r="J209" s="3138"/>
      <c r="K209" s="3138"/>
      <c r="L209" s="3196"/>
    </row>
    <row r="210" spans="1:12" ht="35.25" customHeight="1">
      <c r="A210" s="716"/>
      <c r="B210" s="3217" t="s">
        <v>1359</v>
      </c>
      <c r="C210" s="3138"/>
      <c r="D210" s="3138"/>
      <c r="E210" s="3138"/>
      <c r="F210" s="3138"/>
      <c r="G210" s="3138"/>
      <c r="H210" s="3138"/>
      <c r="I210" s="3138"/>
      <c r="J210" s="3138"/>
      <c r="K210" s="3138"/>
      <c r="L210" s="3196"/>
    </row>
    <row r="211" spans="1:12" ht="23.25" customHeight="1">
      <c r="A211" s="716"/>
      <c r="B211" s="3217" t="s">
        <v>884</v>
      </c>
      <c r="C211" s="3138"/>
      <c r="D211" s="3138"/>
      <c r="E211" s="3138"/>
      <c r="F211" s="3138"/>
      <c r="G211" s="3138"/>
      <c r="H211" s="3138"/>
      <c r="I211" s="3138"/>
      <c r="J211" s="3138"/>
      <c r="K211" s="3138"/>
      <c r="L211" s="3196"/>
    </row>
    <row r="212" spans="1:12" ht="15" customHeight="1">
      <c r="A212" s="716"/>
      <c r="B212" s="783" t="s">
        <v>877</v>
      </c>
      <c r="C212" s="3138" t="s">
        <v>915</v>
      </c>
      <c r="D212" s="3138"/>
      <c r="E212" s="3138"/>
      <c r="F212" s="3138"/>
      <c r="G212" s="3138"/>
      <c r="H212" s="645"/>
      <c r="I212" s="645"/>
      <c r="J212" s="645"/>
      <c r="K212" s="645"/>
      <c r="L212" s="646"/>
    </row>
    <row r="213" spans="1:12" ht="15" customHeight="1">
      <c r="A213" s="716"/>
      <c r="B213" s="783" t="s">
        <v>877</v>
      </c>
      <c r="C213" s="3138" t="s">
        <v>885</v>
      </c>
      <c r="D213" s="3138"/>
      <c r="E213" s="3138"/>
      <c r="F213" s="3138"/>
      <c r="G213" s="3138"/>
      <c r="H213" s="645"/>
      <c r="I213" s="645"/>
      <c r="J213" s="645"/>
      <c r="K213" s="645"/>
      <c r="L213" s="646"/>
    </row>
    <row r="214" spans="1:12" ht="15" customHeight="1">
      <c r="A214" s="716"/>
      <c r="B214" s="3261" t="s">
        <v>1355</v>
      </c>
      <c r="C214" s="3262"/>
      <c r="D214" s="3262"/>
      <c r="E214" s="3262"/>
      <c r="F214" s="645"/>
      <c r="G214" s="645"/>
      <c r="H214" s="645"/>
      <c r="I214" s="645"/>
      <c r="J214" s="645"/>
      <c r="K214" s="645"/>
      <c r="L214" s="646"/>
    </row>
    <row r="215" spans="1:12" ht="15" customHeight="1">
      <c r="A215" s="716"/>
      <c r="B215" s="784"/>
      <c r="C215" s="785"/>
      <c r="D215" s="785"/>
      <c r="E215" s="785"/>
      <c r="F215" s="645"/>
      <c r="G215" s="645"/>
      <c r="H215" s="645"/>
      <c r="I215" s="645"/>
      <c r="J215" s="645"/>
      <c r="K215" s="645"/>
      <c r="L215" s="646"/>
    </row>
    <row r="216" spans="1:12" ht="15" customHeight="1">
      <c r="A216" s="716" t="s">
        <v>886</v>
      </c>
      <c r="B216" s="784"/>
      <c r="C216" s="2253" t="s">
        <v>876</v>
      </c>
      <c r="D216" s="2253"/>
      <c r="E216" s="658"/>
      <c r="F216" s="658"/>
      <c r="G216" s="658"/>
      <c r="H216" s="658"/>
      <c r="I216" s="658"/>
      <c r="J216" s="658"/>
      <c r="K216" s="658"/>
      <c r="L216" s="646"/>
    </row>
    <row r="217" spans="1:12" ht="15" customHeight="1">
      <c r="A217" s="716"/>
      <c r="B217" s="784"/>
      <c r="C217" s="3138" t="s">
        <v>893</v>
      </c>
      <c r="D217" s="3138"/>
      <c r="E217" s="3138"/>
      <c r="F217" s="3138"/>
      <c r="G217" s="3138"/>
      <c r="H217" s="3138"/>
      <c r="I217" s="3138"/>
      <c r="J217" s="3138"/>
      <c r="K217" s="3138"/>
      <c r="L217" s="646"/>
    </row>
    <row r="218" spans="1:12" ht="15" customHeight="1">
      <c r="A218" s="716"/>
      <c r="B218" s="784"/>
      <c r="C218" s="658"/>
      <c r="D218" s="781" t="s">
        <v>877</v>
      </c>
      <c r="E218" s="3138" t="s">
        <v>887</v>
      </c>
      <c r="F218" s="3138"/>
      <c r="G218" s="3138"/>
      <c r="H218" s="3138"/>
      <c r="I218" s="3138"/>
      <c r="J218" s="3138"/>
      <c r="K218" s="3138"/>
      <c r="L218" s="646"/>
    </row>
    <row r="219" spans="1:12" ht="15" customHeight="1">
      <c r="A219" s="716"/>
      <c r="B219" s="784"/>
      <c r="C219" s="658"/>
      <c r="D219" s="781" t="s">
        <v>877</v>
      </c>
      <c r="E219" s="3138" t="s">
        <v>1360</v>
      </c>
      <c r="F219" s="3138"/>
      <c r="G219" s="3138"/>
      <c r="H219" s="3138"/>
      <c r="I219" s="3138"/>
      <c r="J219" s="3138"/>
      <c r="K219" s="3138"/>
      <c r="L219" s="3196"/>
    </row>
    <row r="220" spans="1:12" ht="45.75" customHeight="1">
      <c r="A220" s="716"/>
      <c r="B220" s="784"/>
      <c r="C220" s="785"/>
      <c r="D220" s="781" t="s">
        <v>877</v>
      </c>
      <c r="E220" s="3138" t="s">
        <v>1361</v>
      </c>
      <c r="F220" s="3138"/>
      <c r="G220" s="3138"/>
      <c r="H220" s="3138"/>
      <c r="I220" s="3138"/>
      <c r="J220" s="3138"/>
      <c r="K220" s="3138"/>
      <c r="L220" s="3196"/>
    </row>
    <row r="221" spans="1:12" ht="15" customHeight="1">
      <c r="A221" s="716"/>
      <c r="B221" s="784"/>
      <c r="C221" s="785"/>
      <c r="D221" s="785"/>
      <c r="E221" s="785"/>
      <c r="F221" s="645"/>
      <c r="G221" s="645"/>
      <c r="H221" s="645"/>
      <c r="I221" s="645"/>
      <c r="J221" s="645"/>
      <c r="K221" s="645"/>
      <c r="L221" s="646"/>
    </row>
    <row r="222" spans="1:12" ht="62.25" customHeight="1">
      <c r="A222" s="716"/>
      <c r="B222" s="3217" t="s">
        <v>1362</v>
      </c>
      <c r="C222" s="3138"/>
      <c r="D222" s="3138"/>
      <c r="E222" s="3138"/>
      <c r="F222" s="3138"/>
      <c r="G222" s="3138"/>
      <c r="H222" s="3138"/>
      <c r="I222" s="3138"/>
      <c r="J222" s="3138"/>
      <c r="K222" s="3138"/>
      <c r="L222" s="3196"/>
    </row>
    <row r="223" spans="1:12" ht="15" customHeight="1">
      <c r="A223" s="716"/>
      <c r="B223" s="782"/>
      <c r="C223" s="645"/>
      <c r="D223" s="781" t="s">
        <v>877</v>
      </c>
      <c r="E223" s="3216" t="s">
        <v>890</v>
      </c>
      <c r="F223" s="3138"/>
      <c r="G223" s="3138"/>
      <c r="H223" s="3138"/>
      <c r="I223" s="3138"/>
      <c r="J223" s="3138"/>
      <c r="K223" s="3138"/>
      <c r="L223" s="646"/>
    </row>
    <row r="224" spans="1:12" ht="30.75" customHeight="1">
      <c r="A224" s="716"/>
      <c r="B224" s="782"/>
      <c r="C224" s="645"/>
      <c r="D224" s="781" t="s">
        <v>877</v>
      </c>
      <c r="E224" s="3216" t="s">
        <v>1363</v>
      </c>
      <c r="F224" s="3138"/>
      <c r="G224" s="3138"/>
      <c r="H224" s="3138"/>
      <c r="I224" s="3138"/>
      <c r="J224" s="3138"/>
      <c r="K224" s="3138"/>
      <c r="L224" s="646"/>
    </row>
    <row r="225" spans="1:12" ht="31.5" customHeight="1">
      <c r="A225" s="716"/>
      <c r="B225" s="782"/>
      <c r="C225" s="645"/>
      <c r="D225" s="781" t="s">
        <v>877</v>
      </c>
      <c r="E225" s="3216" t="s">
        <v>1364</v>
      </c>
      <c r="F225" s="3138"/>
      <c r="G225" s="3138"/>
      <c r="H225" s="3138"/>
      <c r="I225" s="3138"/>
      <c r="J225" s="3138"/>
      <c r="K225" s="3138"/>
      <c r="L225" s="646"/>
    </row>
    <row r="226" spans="1:12" ht="31.5" customHeight="1">
      <c r="A226" s="716"/>
      <c r="B226" s="3217" t="s">
        <v>1365</v>
      </c>
      <c r="C226" s="3138"/>
      <c r="D226" s="3138"/>
      <c r="E226" s="3138"/>
      <c r="F226" s="3138"/>
      <c r="G226" s="3138"/>
      <c r="H226" s="3138"/>
      <c r="I226" s="3138"/>
      <c r="J226" s="3138"/>
      <c r="K226" s="3138"/>
      <c r="L226" s="3196"/>
    </row>
    <row r="227" spans="1:12" ht="14.25" customHeight="1">
      <c r="A227" s="716"/>
      <c r="B227" s="782"/>
      <c r="C227" s="645"/>
      <c r="D227" s="781"/>
      <c r="E227" s="645"/>
      <c r="F227" s="645"/>
      <c r="G227" s="645"/>
      <c r="H227" s="645"/>
      <c r="I227" s="645"/>
      <c r="J227" s="645"/>
      <c r="K227" s="645"/>
      <c r="L227" s="646"/>
    </row>
    <row r="228" spans="1:12" ht="15" customHeight="1">
      <c r="A228" s="716" t="s">
        <v>888</v>
      </c>
      <c r="B228" s="3194" t="s">
        <v>889</v>
      </c>
      <c r="C228" s="2253"/>
      <c r="D228" s="2253"/>
      <c r="E228" s="2253"/>
      <c r="F228" s="2253"/>
      <c r="G228" s="2253"/>
      <c r="H228" s="2253"/>
      <c r="I228" s="2253"/>
      <c r="J228" s="2253"/>
      <c r="K228" s="2253"/>
      <c r="L228" s="3195"/>
    </row>
    <row r="229" spans="1:12" ht="7.5" customHeight="1">
      <c r="A229" s="716"/>
      <c r="B229" s="782"/>
      <c r="C229" s="645"/>
      <c r="D229" s="786"/>
      <c r="E229" s="645"/>
      <c r="F229" s="645"/>
      <c r="G229" s="645"/>
      <c r="H229" s="645"/>
      <c r="I229" s="645"/>
      <c r="J229" s="645"/>
      <c r="K229" s="645"/>
      <c r="L229" s="646"/>
    </row>
    <row r="230" spans="1:12" ht="60.75" customHeight="1">
      <c r="A230" s="716"/>
      <c r="B230" s="3217" t="s">
        <v>1366</v>
      </c>
      <c r="C230" s="3138"/>
      <c r="D230" s="3138"/>
      <c r="E230" s="3138"/>
      <c r="F230" s="3138"/>
      <c r="G230" s="3138"/>
      <c r="H230" s="3138"/>
      <c r="I230" s="3138"/>
      <c r="J230" s="3138"/>
      <c r="K230" s="3138"/>
      <c r="L230" s="3196"/>
    </row>
    <row r="231" spans="1:12" ht="13.8">
      <c r="A231" s="717"/>
      <c r="B231" s="743"/>
      <c r="C231" s="661"/>
      <c r="D231" s="661"/>
      <c r="E231" s="661"/>
      <c r="F231" s="661"/>
      <c r="G231" s="661"/>
      <c r="H231" s="661"/>
      <c r="I231" s="661"/>
      <c r="J231" s="661"/>
      <c r="K231" s="661"/>
      <c r="L231" s="713"/>
    </row>
    <row r="232" spans="1:12" ht="30" customHeight="1">
      <c r="A232" s="787" t="s">
        <v>1367</v>
      </c>
      <c r="B232" s="3181" t="s">
        <v>1368</v>
      </c>
      <c r="C232" s="2142"/>
      <c r="D232" s="2142"/>
      <c r="E232" s="2142"/>
      <c r="F232" s="2142"/>
      <c r="G232" s="2142"/>
      <c r="H232" s="2142"/>
      <c r="I232" s="3205" t="s">
        <v>313</v>
      </c>
      <c r="J232" s="3206"/>
      <c r="K232" s="3214" t="s">
        <v>873</v>
      </c>
      <c r="L232" s="3215"/>
    </row>
    <row r="233" spans="1:12" ht="30" customHeight="1">
      <c r="A233" s="787" t="s">
        <v>1369</v>
      </c>
      <c r="B233" s="3181" t="s">
        <v>874</v>
      </c>
      <c r="C233" s="2142"/>
      <c r="D233" s="2142"/>
      <c r="E233" s="2142"/>
      <c r="F233" s="2142"/>
      <c r="G233" s="2142"/>
      <c r="H233" s="2142"/>
      <c r="I233" s="3205">
        <f>+I142-7</f>
        <v>18</v>
      </c>
      <c r="J233" s="3206"/>
      <c r="K233" s="3214" t="s">
        <v>1097</v>
      </c>
      <c r="L233" s="3215"/>
    </row>
    <row r="234" spans="1:12" ht="13.8">
      <c r="A234" s="773" t="s">
        <v>843</v>
      </c>
      <c r="B234" s="3100" t="s">
        <v>875</v>
      </c>
      <c r="C234" s="3101"/>
      <c r="D234" s="3101"/>
      <c r="E234" s="3101"/>
      <c r="F234" s="3101"/>
      <c r="G234" s="3101"/>
      <c r="H234" s="3101"/>
      <c r="I234" s="3101"/>
      <c r="J234" s="3101"/>
      <c r="K234" s="3101"/>
      <c r="L234" s="3102"/>
    </row>
    <row r="235" spans="1:12" ht="31.5" customHeight="1">
      <c r="A235" s="788" t="s">
        <v>1370</v>
      </c>
      <c r="B235" s="3171" t="s">
        <v>891</v>
      </c>
      <c r="C235" s="3172"/>
      <c r="D235" s="3172"/>
      <c r="E235" s="3172"/>
      <c r="F235" s="3172"/>
      <c r="G235" s="3172"/>
      <c r="H235" s="3176"/>
      <c r="I235" s="731" t="s">
        <v>908</v>
      </c>
      <c r="J235" s="789" t="s">
        <v>839</v>
      </c>
      <c r="K235" s="704"/>
      <c r="L235" s="790"/>
    </row>
    <row r="236" spans="1:12" ht="18.75" customHeight="1">
      <c r="A236" s="791"/>
      <c r="B236" s="3253" t="s">
        <v>892</v>
      </c>
      <c r="C236" s="3254"/>
      <c r="D236" s="3254"/>
      <c r="E236" s="3254"/>
      <c r="F236" s="3254"/>
      <c r="G236" s="3254"/>
      <c r="H236" s="3254"/>
      <c r="I236" s="3254"/>
      <c r="J236" s="3254"/>
      <c r="K236" s="3254"/>
      <c r="L236" s="3255"/>
    </row>
    <row r="237" spans="1:12" ht="18.75" customHeight="1">
      <c r="A237" s="611"/>
      <c r="B237" s="792" t="s">
        <v>488</v>
      </c>
      <c r="C237" s="3152" t="s">
        <v>914</v>
      </c>
      <c r="D237" s="3152"/>
      <c r="E237" s="3152"/>
      <c r="F237" s="3152"/>
      <c r="G237" s="3152"/>
      <c r="H237" s="3152"/>
      <c r="I237" s="3152"/>
      <c r="J237" s="3152"/>
      <c r="K237" s="3152"/>
      <c r="L237" s="690"/>
    </row>
    <row r="238" spans="1:12" ht="18.75" customHeight="1">
      <c r="A238" s="778"/>
      <c r="B238" s="792" t="s">
        <v>197</v>
      </c>
      <c r="C238" s="3152" t="s">
        <v>517</v>
      </c>
      <c r="D238" s="3152"/>
      <c r="E238" s="3152"/>
      <c r="F238" s="3152"/>
      <c r="G238" s="3152"/>
      <c r="H238" s="3152"/>
      <c r="I238" s="3152"/>
      <c r="J238" s="3152"/>
      <c r="K238" s="3152"/>
      <c r="L238" s="690"/>
    </row>
    <row r="239" spans="1:12" ht="18.75" customHeight="1">
      <c r="A239" s="778"/>
      <c r="B239" s="792" t="s">
        <v>198</v>
      </c>
      <c r="C239" s="3152" t="s">
        <v>517</v>
      </c>
      <c r="D239" s="3152"/>
      <c r="E239" s="3152"/>
      <c r="F239" s="3152"/>
      <c r="G239" s="3152"/>
      <c r="H239" s="3152"/>
      <c r="I239" s="3152"/>
      <c r="J239" s="3152"/>
      <c r="K239" s="3152"/>
      <c r="L239" s="690"/>
    </row>
    <row r="240" spans="1:12" ht="18.75" customHeight="1">
      <c r="A240" s="778"/>
      <c r="B240" s="792" t="s">
        <v>199</v>
      </c>
      <c r="C240" s="3152" t="s">
        <v>517</v>
      </c>
      <c r="D240" s="3152"/>
      <c r="E240" s="3152"/>
      <c r="F240" s="3152"/>
      <c r="G240" s="3152"/>
      <c r="H240" s="3152"/>
      <c r="I240" s="3152"/>
      <c r="J240" s="3152"/>
      <c r="K240" s="3152"/>
      <c r="L240" s="690"/>
    </row>
    <row r="241" spans="1:12" ht="18.75" customHeight="1">
      <c r="A241" s="778"/>
      <c r="B241" s="793"/>
      <c r="C241" s="3126"/>
      <c r="D241" s="3126"/>
      <c r="E241" s="3126"/>
      <c r="F241" s="3126"/>
      <c r="G241" s="3126"/>
      <c r="H241" s="3126"/>
      <c r="I241" s="3126"/>
      <c r="J241" s="3126"/>
      <c r="K241" s="3126"/>
      <c r="L241" s="690"/>
    </row>
    <row r="242" spans="1:12" s="6" customFormat="1" ht="19.5" customHeight="1">
      <c r="A242" s="743"/>
      <c r="B242" s="794"/>
      <c r="C242" s="3152"/>
      <c r="D242" s="3152"/>
      <c r="E242" s="3152"/>
      <c r="F242" s="3152"/>
      <c r="G242" s="3152"/>
      <c r="H242" s="3152"/>
      <c r="I242" s="3152"/>
      <c r="J242" s="3152"/>
      <c r="K242" s="3152"/>
      <c r="L242" s="642"/>
    </row>
    <row r="243" spans="1:12" ht="13.8">
      <c r="A243" s="770" t="s">
        <v>846</v>
      </c>
      <c r="B243" s="3100" t="s">
        <v>1023</v>
      </c>
      <c r="C243" s="3101"/>
      <c r="D243" s="3101"/>
      <c r="E243" s="3101"/>
      <c r="F243" s="3101"/>
      <c r="G243" s="3101"/>
      <c r="H243" s="3101"/>
      <c r="I243" s="3101"/>
      <c r="J243" s="3101"/>
      <c r="K243" s="3101"/>
      <c r="L243" s="3102"/>
    </row>
    <row r="244" spans="1:12" ht="32.25" customHeight="1">
      <c r="A244" s="3256" t="s">
        <v>1371</v>
      </c>
      <c r="B244" s="3171" t="s">
        <v>1372</v>
      </c>
      <c r="C244" s="3172"/>
      <c r="D244" s="3172"/>
      <c r="E244" s="3172"/>
      <c r="F244" s="3172"/>
      <c r="G244" s="3172"/>
      <c r="H244" s="3181" t="s">
        <v>371</v>
      </c>
      <c r="I244" s="2142"/>
      <c r="J244" s="2142"/>
      <c r="K244" s="2143"/>
      <c r="L244" s="795"/>
    </row>
    <row r="245" spans="1:12" ht="13.8">
      <c r="A245" s="3217"/>
      <c r="B245" s="638"/>
      <c r="C245" s="616"/>
      <c r="D245" s="616"/>
      <c r="E245" s="616"/>
      <c r="F245" s="616"/>
      <c r="G245" s="616"/>
      <c r="H245" s="616"/>
      <c r="I245" s="616"/>
      <c r="J245" s="616"/>
      <c r="K245" s="616"/>
      <c r="L245" s="623"/>
    </row>
    <row r="246" spans="1:12" ht="14.25" customHeight="1">
      <c r="A246" s="3217"/>
      <c r="B246" s="698"/>
      <c r="C246" s="3191" t="s">
        <v>369</v>
      </c>
      <c r="D246" s="3191"/>
      <c r="E246" s="3191"/>
      <c r="F246" s="3257"/>
      <c r="G246" s="3257"/>
      <c r="H246" s="3257"/>
      <c r="I246" s="3257"/>
      <c r="J246" s="3257"/>
      <c r="K246" s="3257"/>
      <c r="L246" s="796"/>
    </row>
    <row r="247" spans="1:12" ht="14.25" customHeight="1">
      <c r="A247" s="3217"/>
      <c r="B247" s="698"/>
      <c r="C247" s="667"/>
      <c r="D247" s="667"/>
      <c r="E247" s="667"/>
      <c r="F247" s="797"/>
      <c r="G247" s="797"/>
      <c r="H247" s="797"/>
      <c r="I247" s="797"/>
      <c r="J247" s="797"/>
      <c r="K247" s="797"/>
      <c r="L247" s="796"/>
    </row>
    <row r="248" spans="1:12" ht="14.25" customHeight="1">
      <c r="A248" s="3217"/>
      <c r="B248" s="698"/>
      <c r="C248" s="667"/>
      <c r="D248" s="667"/>
      <c r="E248" s="667"/>
      <c r="F248" s="797"/>
      <c r="G248" s="797"/>
      <c r="H248" s="797"/>
      <c r="I248" s="797"/>
      <c r="J248" s="797"/>
      <c r="K248" s="797"/>
      <c r="L248" s="796"/>
    </row>
    <row r="249" spans="1:12" ht="14.25" customHeight="1">
      <c r="A249" s="3217"/>
      <c r="B249" s="698"/>
      <c r="C249" s="667"/>
      <c r="D249" s="667"/>
      <c r="E249" s="667"/>
      <c r="F249" s="798"/>
      <c r="G249" s="798"/>
      <c r="H249" s="798"/>
      <c r="I249" s="798"/>
      <c r="J249" s="798"/>
      <c r="K249" s="798"/>
      <c r="L249" s="796"/>
    </row>
    <row r="250" spans="1:12" ht="13.8">
      <c r="A250" s="3135"/>
      <c r="B250" s="639"/>
      <c r="C250" s="641"/>
      <c r="D250" s="641"/>
      <c r="E250" s="641"/>
      <c r="F250" s="641"/>
      <c r="G250" s="641"/>
      <c r="H250" s="641"/>
      <c r="I250" s="641"/>
      <c r="J250" s="641"/>
      <c r="K250" s="641"/>
      <c r="L250" s="642"/>
    </row>
    <row r="251" spans="1:12" ht="13.8">
      <c r="A251" s="799" t="s">
        <v>860</v>
      </c>
      <c r="B251" s="3245" t="s">
        <v>673</v>
      </c>
      <c r="C251" s="3246"/>
      <c r="D251" s="3246"/>
      <c r="E251" s="3246"/>
      <c r="F251" s="3246"/>
      <c r="G251" s="3246"/>
      <c r="H251" s="3246"/>
      <c r="I251" s="3246"/>
      <c r="J251" s="3246"/>
      <c r="K251" s="3246"/>
      <c r="L251" s="3247"/>
    </row>
    <row r="252" spans="1:12" ht="14.25" customHeight="1">
      <c r="A252" s="800"/>
      <c r="B252" s="3248" t="s">
        <v>1373</v>
      </c>
      <c r="C252" s="3249"/>
      <c r="D252" s="3249"/>
      <c r="E252" s="3249"/>
      <c r="F252" s="3249"/>
      <c r="G252" s="3249"/>
      <c r="H252" s="3249"/>
      <c r="I252" s="3249"/>
      <c r="J252" s="3249"/>
      <c r="K252" s="3249"/>
      <c r="L252" s="3250"/>
    </row>
    <row r="253" spans="1:12" ht="14.25" customHeight="1">
      <c r="A253" s="632" t="s">
        <v>896</v>
      </c>
      <c r="B253" s="3251"/>
      <c r="C253" s="3092"/>
      <c r="D253" s="3092"/>
      <c r="E253" s="3092"/>
      <c r="F253" s="3092"/>
      <c r="G253" s="3092"/>
      <c r="H253" s="3092"/>
      <c r="I253" s="3092"/>
      <c r="J253" s="3092"/>
      <c r="K253" s="3092"/>
      <c r="L253" s="3252"/>
    </row>
    <row r="254" spans="1:12" ht="51" customHeight="1">
      <c r="A254" s="633"/>
      <c r="B254" s="3251"/>
      <c r="C254" s="3092"/>
      <c r="D254" s="3092"/>
      <c r="E254" s="3092"/>
      <c r="F254" s="3092"/>
      <c r="G254" s="3092"/>
      <c r="H254" s="3092"/>
      <c r="I254" s="3092"/>
      <c r="J254" s="3092"/>
      <c r="K254" s="3092"/>
      <c r="L254" s="3252"/>
    </row>
    <row r="255" spans="1:12" ht="25.5" customHeight="1">
      <c r="A255" s="633"/>
      <c r="B255" s="3217" t="s">
        <v>895</v>
      </c>
      <c r="C255" s="3138"/>
      <c r="D255" s="3138"/>
      <c r="E255" s="3138"/>
      <c r="F255" s="3138"/>
      <c r="G255" s="3138"/>
      <c r="H255" s="3138"/>
      <c r="I255" s="3138"/>
      <c r="J255" s="3138"/>
      <c r="K255" s="3138"/>
      <c r="L255" s="3196"/>
    </row>
    <row r="256" spans="1:12" ht="25.5" customHeight="1">
      <c r="A256" s="633"/>
      <c r="B256" s="3242"/>
      <c r="C256" s="3243"/>
      <c r="D256" s="3243"/>
      <c r="E256" s="3244"/>
      <c r="F256" s="656"/>
      <c r="G256" s="801"/>
      <c r="H256" s="656"/>
      <c r="I256" s="3242"/>
      <c r="J256" s="3243"/>
      <c r="K256" s="3243"/>
      <c r="L256" s="3244"/>
    </row>
    <row r="257" spans="1:12" ht="29.25" customHeight="1">
      <c r="A257" s="633"/>
      <c r="B257" s="3217" t="s">
        <v>304</v>
      </c>
      <c r="C257" s="3138"/>
      <c r="D257" s="3138"/>
      <c r="E257" s="3138"/>
      <c r="F257" s="3138"/>
      <c r="G257" s="656" t="s">
        <v>206</v>
      </c>
      <c r="H257" s="517"/>
      <c r="I257" s="3138" t="s">
        <v>1374</v>
      </c>
      <c r="J257" s="3138"/>
      <c r="K257" s="3138"/>
      <c r="L257" s="3196"/>
    </row>
    <row r="258" spans="1:12" ht="14.25" customHeight="1">
      <c r="A258" s="633"/>
      <c r="B258" s="802"/>
      <c r="C258" s="616"/>
      <c r="D258" s="616"/>
      <c r="E258" s="616"/>
      <c r="F258" s="616"/>
      <c r="G258" s="616"/>
      <c r="H258" s="616"/>
      <c r="I258" s="616"/>
      <c r="J258" s="616"/>
      <c r="K258" s="616"/>
      <c r="L258" s="623"/>
    </row>
    <row r="259" spans="1:12" ht="14.25" customHeight="1">
      <c r="A259" s="633"/>
      <c r="B259" s="784"/>
      <c r="C259" s="616"/>
      <c r="D259" s="616"/>
      <c r="E259" s="616"/>
      <c r="F259" s="616"/>
      <c r="G259" s="616"/>
      <c r="H259" s="616"/>
      <c r="I259" s="616"/>
      <c r="J259" s="616"/>
      <c r="K259" s="616"/>
      <c r="L259" s="623"/>
    </row>
    <row r="260" spans="1:12" ht="14.25" customHeight="1">
      <c r="A260" s="633"/>
      <c r="B260" s="3239"/>
      <c r="C260" s="3240"/>
      <c r="D260" s="3240"/>
      <c r="E260" s="3240"/>
      <c r="F260" s="3240"/>
      <c r="G260" s="3240"/>
      <c r="H260" s="656"/>
      <c r="I260" s="3240"/>
      <c r="J260" s="3240"/>
      <c r="K260" s="3240"/>
      <c r="L260" s="3241"/>
    </row>
    <row r="261" spans="1:12" ht="14.25" customHeight="1">
      <c r="A261" s="633"/>
      <c r="B261" s="629" t="s">
        <v>962</v>
      </c>
      <c r="C261" s="656"/>
      <c r="D261" s="656"/>
      <c r="E261" s="656"/>
      <c r="F261" s="656"/>
      <c r="G261" s="656"/>
      <c r="H261" s="656"/>
      <c r="I261" s="616" t="s">
        <v>961</v>
      </c>
      <c r="J261" s="656"/>
      <c r="K261" s="656"/>
      <c r="L261" s="690"/>
    </row>
    <row r="262" spans="1:12" ht="14.25" customHeight="1">
      <c r="A262" s="633"/>
      <c r="B262" s="638"/>
      <c r="C262" s="656"/>
      <c r="D262" s="656"/>
      <c r="E262" s="656"/>
      <c r="F262" s="656"/>
      <c r="G262" s="656"/>
      <c r="H262" s="656"/>
      <c r="I262" s="616"/>
      <c r="J262" s="656"/>
      <c r="K262" s="656"/>
      <c r="L262" s="690"/>
    </row>
    <row r="263" spans="1:12" ht="22.5" customHeight="1">
      <c r="A263" s="633"/>
      <c r="B263" s="629" t="s">
        <v>65</v>
      </c>
      <c r="C263" s="700"/>
      <c r="D263" s="700"/>
      <c r="E263" s="700"/>
      <c r="F263" s="700"/>
      <c r="G263" s="700"/>
      <c r="H263" s="656"/>
      <c r="I263" s="616" t="s">
        <v>65</v>
      </c>
      <c r="J263" s="700"/>
      <c r="K263" s="700"/>
      <c r="L263" s="652"/>
    </row>
    <row r="264" spans="1:12" ht="22.5" customHeight="1">
      <c r="A264" s="633"/>
      <c r="B264" s="629" t="s">
        <v>295</v>
      </c>
      <c r="C264" s="700"/>
      <c r="D264" s="700"/>
      <c r="E264" s="700"/>
      <c r="F264" s="700"/>
      <c r="G264" s="700"/>
      <c r="H264" s="656"/>
      <c r="I264" s="616" t="s">
        <v>295</v>
      </c>
      <c r="J264" s="700"/>
      <c r="K264" s="700"/>
      <c r="L264" s="652"/>
    </row>
    <row r="265" spans="1:12" ht="22.5" customHeight="1">
      <c r="A265" s="633"/>
      <c r="B265" s="629"/>
      <c r="C265" s="700"/>
      <c r="D265" s="700"/>
      <c r="E265" s="700"/>
      <c r="F265" s="700"/>
      <c r="G265" s="700"/>
      <c r="H265" s="656"/>
      <c r="I265" s="616"/>
      <c r="J265" s="700"/>
      <c r="K265" s="700"/>
      <c r="L265" s="652"/>
    </row>
    <row r="266" spans="1:12" ht="22.5" customHeight="1">
      <c r="A266" s="633"/>
      <c r="B266" s="629"/>
      <c r="C266" s="700"/>
      <c r="D266" s="700"/>
      <c r="E266" s="700"/>
      <c r="F266" s="700"/>
      <c r="G266" s="700"/>
      <c r="H266" s="656"/>
      <c r="I266" s="616"/>
      <c r="J266" s="700"/>
      <c r="K266" s="700"/>
      <c r="L266" s="652"/>
    </row>
    <row r="267" spans="1:12" ht="22.5" customHeight="1">
      <c r="A267" s="633"/>
      <c r="B267" s="611"/>
      <c r="C267" s="700"/>
      <c r="D267" s="700"/>
      <c r="E267" s="700"/>
      <c r="F267" s="700"/>
      <c r="G267" s="700"/>
      <c r="H267" s="616"/>
      <c r="I267" s="517"/>
      <c r="J267" s="700"/>
      <c r="K267" s="700"/>
      <c r="L267" s="652"/>
    </row>
    <row r="268" spans="1:12" ht="14.25" customHeight="1">
      <c r="A268" s="633"/>
      <c r="B268" s="638"/>
      <c r="C268" s="616"/>
      <c r="D268" s="616"/>
      <c r="E268" s="616"/>
      <c r="F268" s="616"/>
      <c r="G268" s="616"/>
      <c r="H268" s="616"/>
      <c r="I268" s="616"/>
      <c r="J268" s="616"/>
      <c r="K268" s="616"/>
      <c r="L268" s="623"/>
    </row>
    <row r="269" spans="1:12" ht="14.25" customHeight="1">
      <c r="A269" s="633"/>
      <c r="B269" s="638"/>
      <c r="C269" s="616"/>
      <c r="D269" s="616"/>
      <c r="E269" s="616"/>
      <c r="F269" s="616"/>
      <c r="G269" s="616"/>
      <c r="H269" s="616"/>
      <c r="I269" s="616"/>
      <c r="J269" s="616"/>
      <c r="K269" s="616"/>
      <c r="L269" s="623"/>
    </row>
    <row r="270" spans="1:12" ht="14.25" customHeight="1">
      <c r="A270" s="633"/>
      <c r="B270" s="638"/>
      <c r="C270" s="616"/>
      <c r="D270" s="616"/>
      <c r="E270" s="616"/>
      <c r="F270" s="616"/>
      <c r="G270" s="616"/>
      <c r="H270" s="616"/>
      <c r="I270" s="616"/>
      <c r="J270" s="616"/>
      <c r="K270" s="616"/>
      <c r="L270" s="623"/>
    </row>
    <row r="271" spans="1:12" ht="14.25" customHeight="1">
      <c r="A271" s="633"/>
      <c r="B271" s="638"/>
      <c r="C271" s="616"/>
      <c r="D271" s="616"/>
      <c r="E271" s="616"/>
      <c r="F271" s="616"/>
      <c r="G271" s="616"/>
      <c r="H271" s="616"/>
      <c r="I271" s="616"/>
      <c r="J271" s="616"/>
      <c r="K271" s="616"/>
      <c r="L271" s="623"/>
    </row>
    <row r="272" spans="1:12" ht="25.5" customHeight="1">
      <c r="A272" s="633"/>
      <c r="B272" s="3217" t="s">
        <v>895</v>
      </c>
      <c r="C272" s="3138"/>
      <c r="D272" s="3138"/>
      <c r="E272" s="3138"/>
      <c r="F272" s="3138"/>
      <c r="G272" s="3138"/>
      <c r="H272" s="3138"/>
      <c r="I272" s="3138"/>
      <c r="J272" s="3138"/>
      <c r="K272" s="3138"/>
      <c r="L272" s="3196"/>
    </row>
    <row r="273" spans="1:12" ht="25.5" customHeight="1">
      <c r="A273" s="633"/>
      <c r="B273" s="3242"/>
      <c r="C273" s="3243"/>
      <c r="D273" s="3243"/>
      <c r="E273" s="3244"/>
      <c r="F273" s="656"/>
      <c r="G273" s="801"/>
      <c r="H273" s="656"/>
      <c r="I273" s="3242"/>
      <c r="J273" s="3243"/>
      <c r="K273" s="3243"/>
      <c r="L273" s="3244"/>
    </row>
    <row r="274" spans="1:12" ht="30" customHeight="1">
      <c r="A274" s="633"/>
      <c r="B274" s="3217" t="s">
        <v>304</v>
      </c>
      <c r="C274" s="3138"/>
      <c r="D274" s="3138"/>
      <c r="E274" s="3138"/>
      <c r="F274" s="3138"/>
      <c r="G274" s="656" t="s">
        <v>206</v>
      </c>
      <c r="H274" s="517"/>
      <c r="I274" s="3138" t="s">
        <v>1375</v>
      </c>
      <c r="J274" s="3138"/>
      <c r="K274" s="3138"/>
      <c r="L274" s="3196"/>
    </row>
    <row r="275" spans="1:12" ht="14.25" customHeight="1">
      <c r="A275" s="633"/>
      <c r="B275" s="802"/>
      <c r="C275" s="616"/>
      <c r="D275" s="616"/>
      <c r="E275" s="616"/>
      <c r="F275" s="616"/>
      <c r="G275" s="616"/>
      <c r="H275" s="616"/>
      <c r="I275" s="616"/>
      <c r="J275" s="616"/>
      <c r="K275" s="616"/>
      <c r="L275" s="623"/>
    </row>
    <row r="276" spans="1:12" ht="14.25" customHeight="1">
      <c r="A276" s="633"/>
      <c r="B276" s="784"/>
      <c r="C276" s="616"/>
      <c r="D276" s="616"/>
      <c r="E276" s="616"/>
      <c r="F276" s="616"/>
      <c r="G276" s="616"/>
      <c r="H276" s="616"/>
      <c r="I276" s="616"/>
      <c r="J276" s="616"/>
      <c r="K276" s="616"/>
      <c r="L276" s="623"/>
    </row>
    <row r="277" spans="1:12" ht="14.25" customHeight="1">
      <c r="A277" s="633"/>
      <c r="B277" s="3239"/>
      <c r="C277" s="3240"/>
      <c r="D277" s="3240"/>
      <c r="E277" s="3240"/>
      <c r="F277" s="3240"/>
      <c r="G277" s="3240"/>
      <c r="H277" s="656"/>
      <c r="I277" s="3240"/>
      <c r="J277" s="3240"/>
      <c r="K277" s="3240"/>
      <c r="L277" s="3241"/>
    </row>
    <row r="278" spans="1:12" ht="14.25" customHeight="1">
      <c r="A278" s="633"/>
      <c r="B278" s="629" t="s">
        <v>962</v>
      </c>
      <c r="C278" s="656"/>
      <c r="D278" s="656"/>
      <c r="E278" s="656"/>
      <c r="F278" s="656"/>
      <c r="G278" s="656"/>
      <c r="H278" s="656"/>
      <c r="I278" s="616" t="s">
        <v>961</v>
      </c>
      <c r="J278" s="656"/>
      <c r="K278" s="656"/>
      <c r="L278" s="690"/>
    </row>
    <row r="279" spans="1:12" ht="14.25" customHeight="1">
      <c r="A279" s="633"/>
      <c r="B279" s="638"/>
      <c r="C279" s="656"/>
      <c r="D279" s="656"/>
      <c r="E279" s="656"/>
      <c r="F279" s="656"/>
      <c r="G279" s="656"/>
      <c r="H279" s="656"/>
      <c r="I279" s="616"/>
      <c r="J279" s="656"/>
      <c r="K279" s="616"/>
      <c r="L279" s="623"/>
    </row>
    <row r="280" spans="1:12" ht="22.5" customHeight="1">
      <c r="A280" s="633"/>
      <c r="B280" s="629" t="s">
        <v>65</v>
      </c>
      <c r="C280" s="700"/>
      <c r="D280" s="700"/>
      <c r="E280" s="700"/>
      <c r="F280" s="700"/>
      <c r="G280" s="700"/>
      <c r="H280" s="616"/>
      <c r="I280" s="616" t="s">
        <v>65</v>
      </c>
      <c r="J280" s="700"/>
      <c r="K280" s="700"/>
      <c r="L280" s="652"/>
    </row>
    <row r="281" spans="1:12" ht="22.5" customHeight="1">
      <c r="A281" s="633"/>
      <c r="B281" s="629" t="s">
        <v>295</v>
      </c>
      <c r="C281" s="700"/>
      <c r="D281" s="700"/>
      <c r="E281" s="700"/>
      <c r="F281" s="700"/>
      <c r="G281" s="700"/>
      <c r="H281" s="616"/>
      <c r="I281" s="616" t="s">
        <v>295</v>
      </c>
      <c r="J281" s="700"/>
      <c r="K281" s="700"/>
      <c r="L281" s="652"/>
    </row>
    <row r="282" spans="1:12" ht="22.5" customHeight="1">
      <c r="A282" s="633"/>
      <c r="B282" s="629"/>
      <c r="C282" s="700"/>
      <c r="D282" s="700"/>
      <c r="E282" s="700"/>
      <c r="F282" s="700"/>
      <c r="G282" s="700"/>
      <c r="H282" s="616"/>
      <c r="I282" s="616"/>
      <c r="J282" s="700"/>
      <c r="K282" s="700"/>
      <c r="L282" s="652"/>
    </row>
    <row r="283" spans="1:12" ht="22.5" customHeight="1">
      <c r="A283" s="633"/>
      <c r="B283" s="629"/>
      <c r="C283" s="700"/>
      <c r="D283" s="700"/>
      <c r="E283" s="700"/>
      <c r="F283" s="700"/>
      <c r="G283" s="700"/>
      <c r="H283" s="616"/>
      <c r="I283" s="616"/>
      <c r="J283" s="700"/>
      <c r="K283" s="700"/>
      <c r="L283" s="652"/>
    </row>
    <row r="284" spans="1:12" ht="22.5" customHeight="1">
      <c r="A284" s="633"/>
      <c r="B284" s="611"/>
      <c r="C284" s="700"/>
      <c r="D284" s="700"/>
      <c r="E284" s="700"/>
      <c r="F284" s="700"/>
      <c r="G284" s="700"/>
      <c r="H284" s="616"/>
      <c r="I284" s="517"/>
      <c r="J284" s="700"/>
      <c r="K284" s="700"/>
      <c r="L284" s="652"/>
    </row>
    <row r="285" spans="1:12" ht="14.25" customHeight="1">
      <c r="A285" s="803"/>
      <c r="B285" s="804"/>
      <c r="C285" s="641"/>
      <c r="D285" s="641"/>
      <c r="E285" s="641"/>
      <c r="F285" s="641"/>
      <c r="G285" s="641"/>
      <c r="H285" s="641"/>
      <c r="I285" s="641"/>
      <c r="J285" s="641"/>
      <c r="K285" s="641"/>
      <c r="L285" s="642"/>
    </row>
    <row r="286" spans="1:12" ht="13.8">
      <c r="A286" s="616"/>
      <c r="B286" s="616"/>
      <c r="C286" s="616"/>
      <c r="D286" s="616"/>
      <c r="E286" s="616"/>
      <c r="F286" s="616"/>
      <c r="G286" s="616"/>
      <c r="H286" s="616"/>
      <c r="I286" s="616"/>
      <c r="J286" s="616"/>
      <c r="K286" s="616"/>
      <c r="L286" s="616"/>
    </row>
    <row r="287" spans="1:12">
      <c r="A287" s="517"/>
      <c r="B287" s="517"/>
      <c r="C287" s="517"/>
      <c r="D287" s="517"/>
      <c r="E287" s="517"/>
      <c r="F287" s="517"/>
      <c r="G287" s="517"/>
      <c r="H287" s="517"/>
      <c r="I287" s="517"/>
      <c r="J287" s="517"/>
      <c r="K287" s="517"/>
      <c r="L287" s="517"/>
    </row>
    <row r="288" spans="1:12">
      <c r="A288" s="517"/>
      <c r="B288" s="517"/>
      <c r="C288" s="517"/>
      <c r="D288" s="517"/>
      <c r="E288" s="517"/>
      <c r="F288" s="517"/>
      <c r="G288" s="517"/>
      <c r="H288" s="517"/>
      <c r="I288" s="517"/>
      <c r="J288" s="517"/>
      <c r="K288" s="517"/>
      <c r="L288" s="517"/>
    </row>
  </sheetData>
  <sheetProtection formatRows="0"/>
  <mergeCells count="267">
    <mergeCell ref="A2:L2"/>
    <mergeCell ref="A4:L4"/>
    <mergeCell ref="A5:L5"/>
    <mergeCell ref="B6:D6"/>
    <mergeCell ref="A8:L8"/>
    <mergeCell ref="C22:E22"/>
    <mergeCell ref="H22:I22"/>
    <mergeCell ref="B20:L20"/>
    <mergeCell ref="B21:L21"/>
    <mergeCell ref="A9:L9"/>
    <mergeCell ref="B19:L19"/>
    <mergeCell ref="B24:L24"/>
    <mergeCell ref="B25:L25"/>
    <mergeCell ref="B209:L209"/>
    <mergeCell ref="B11:L11"/>
    <mergeCell ref="B12:L12"/>
    <mergeCell ref="B14:L14"/>
    <mergeCell ref="B15:L15"/>
    <mergeCell ref="B16:L16"/>
    <mergeCell ref="B18:L18"/>
    <mergeCell ref="C206:G206"/>
    <mergeCell ref="K88:K89"/>
    <mergeCell ref="K92:K93"/>
    <mergeCell ref="K96:K97"/>
    <mergeCell ref="B198:L198"/>
    <mergeCell ref="B208:L208"/>
    <mergeCell ref="C201:K201"/>
    <mergeCell ref="E202:K202"/>
    <mergeCell ref="E203:K203"/>
    <mergeCell ref="D204:G204"/>
    <mergeCell ref="C47:E47"/>
    <mergeCell ref="H47:I47"/>
    <mergeCell ref="C58:E58"/>
    <mergeCell ref="H58:I58"/>
    <mergeCell ref="B26:L26"/>
    <mergeCell ref="B27:L27"/>
    <mergeCell ref="B29:L29"/>
    <mergeCell ref="B30:L30"/>
    <mergeCell ref="B32:L32"/>
    <mergeCell ref="B37:L37"/>
    <mergeCell ref="B41:L41"/>
    <mergeCell ref="B40:L40"/>
    <mergeCell ref="B48:L48"/>
    <mergeCell ref="B43:L43"/>
    <mergeCell ref="B44:L44"/>
    <mergeCell ref="B45:L45"/>
    <mergeCell ref="B33:L33"/>
    <mergeCell ref="B34:L34"/>
    <mergeCell ref="B35:L35"/>
    <mergeCell ref="C36:E36"/>
    <mergeCell ref="H36:I36"/>
    <mergeCell ref="B46:L46"/>
    <mergeCell ref="B38:L38"/>
    <mergeCell ref="B49:L49"/>
    <mergeCell ref="B51:L51"/>
    <mergeCell ref="B52:J52"/>
    <mergeCell ref="C59:E59"/>
    <mergeCell ref="H59:I59"/>
    <mergeCell ref="B75:I75"/>
    <mergeCell ref="B119:L119"/>
    <mergeCell ref="I110:J110"/>
    <mergeCell ref="I112:J112"/>
    <mergeCell ref="B54:L54"/>
    <mergeCell ref="B55:L55"/>
    <mergeCell ref="J77:K77"/>
    <mergeCell ref="B56:L56"/>
    <mergeCell ref="B57:L57"/>
    <mergeCell ref="H90:J90"/>
    <mergeCell ref="H91:J91"/>
    <mergeCell ref="H92:J92"/>
    <mergeCell ref="H93:J93"/>
    <mergeCell ref="E62:L65"/>
    <mergeCell ref="B60:L60"/>
    <mergeCell ref="B62:D62"/>
    <mergeCell ref="B74:I74"/>
    <mergeCell ref="H95:J95"/>
    <mergeCell ref="J74:K74"/>
    <mergeCell ref="D145:H145"/>
    <mergeCell ref="I145:K145"/>
    <mergeCell ref="D146:H146"/>
    <mergeCell ref="D147:H147"/>
    <mergeCell ref="I147:K147"/>
    <mergeCell ref="C128:K128"/>
    <mergeCell ref="C127:K127"/>
    <mergeCell ref="B143:L143"/>
    <mergeCell ref="D144:H144"/>
    <mergeCell ref="I144:K144"/>
    <mergeCell ref="B142:H142"/>
    <mergeCell ref="I142:J142"/>
    <mergeCell ref="C140:G140"/>
    <mergeCell ref="C136:K136"/>
    <mergeCell ref="C139:K139"/>
    <mergeCell ref="I146:K146"/>
    <mergeCell ref="K142:L142"/>
    <mergeCell ref="B141:H141"/>
    <mergeCell ref="C137:K137"/>
    <mergeCell ref="C138:K138"/>
    <mergeCell ref="C132:K132"/>
    <mergeCell ref="C133:K133"/>
    <mergeCell ref="C134:K134"/>
    <mergeCell ref="C135:K135"/>
    <mergeCell ref="D152:H152"/>
    <mergeCell ref="I152:K152"/>
    <mergeCell ref="D153:H153"/>
    <mergeCell ref="I153:K153"/>
    <mergeCell ref="B155:L155"/>
    <mergeCell ref="D156:H156"/>
    <mergeCell ref="I156:K156"/>
    <mergeCell ref="B149:L149"/>
    <mergeCell ref="D150:H150"/>
    <mergeCell ref="I150:K150"/>
    <mergeCell ref="D151:H151"/>
    <mergeCell ref="I151:K151"/>
    <mergeCell ref="A244:A250"/>
    <mergeCell ref="B243:L243"/>
    <mergeCell ref="C246:E246"/>
    <mergeCell ref="F246:K246"/>
    <mergeCell ref="B244:G244"/>
    <mergeCell ref="I232:J232"/>
    <mergeCell ref="I157:K157"/>
    <mergeCell ref="I159:K159"/>
    <mergeCell ref="B168:L168"/>
    <mergeCell ref="B173:L173"/>
    <mergeCell ref="B189:L189"/>
    <mergeCell ref="H181:I181"/>
    <mergeCell ref="D183:F183"/>
    <mergeCell ref="B162:L162"/>
    <mergeCell ref="B167:L167"/>
    <mergeCell ref="D157:H157"/>
    <mergeCell ref="C213:G213"/>
    <mergeCell ref="B210:L210"/>
    <mergeCell ref="B211:L211"/>
    <mergeCell ref="C212:G212"/>
    <mergeCell ref="B226:L226"/>
    <mergeCell ref="B214:E214"/>
    <mergeCell ref="E224:K224"/>
    <mergeCell ref="E223:K223"/>
    <mergeCell ref="B251:L251"/>
    <mergeCell ref="H244:K244"/>
    <mergeCell ref="B252:L254"/>
    <mergeCell ref="B255:L255"/>
    <mergeCell ref="I256:L256"/>
    <mergeCell ref="B257:F257"/>
    <mergeCell ref="I257:L257"/>
    <mergeCell ref="B256:E256"/>
    <mergeCell ref="B233:H233"/>
    <mergeCell ref="I233:J233"/>
    <mergeCell ref="K233:L233"/>
    <mergeCell ref="C242:K242"/>
    <mergeCell ref="C240:K240"/>
    <mergeCell ref="C237:K237"/>
    <mergeCell ref="C239:K239"/>
    <mergeCell ref="B236:L236"/>
    <mergeCell ref="C238:K238"/>
    <mergeCell ref="C241:K241"/>
    <mergeCell ref="B235:H235"/>
    <mergeCell ref="B277:G277"/>
    <mergeCell ref="I277:L277"/>
    <mergeCell ref="B260:G260"/>
    <mergeCell ref="I260:L260"/>
    <mergeCell ref="B272:L272"/>
    <mergeCell ref="I273:L273"/>
    <mergeCell ref="B274:F274"/>
    <mergeCell ref="I274:L274"/>
    <mergeCell ref="B273:E273"/>
    <mergeCell ref="B67:L67"/>
    <mergeCell ref="B69:L69"/>
    <mergeCell ref="B71:L71"/>
    <mergeCell ref="B66:L66"/>
    <mergeCell ref="B70:G70"/>
    <mergeCell ref="H70:J70"/>
    <mergeCell ref="B73:F73"/>
    <mergeCell ref="G73:I73"/>
    <mergeCell ref="B72:L72"/>
    <mergeCell ref="N103:N109"/>
    <mergeCell ref="H101:L101"/>
    <mergeCell ref="H89:J89"/>
    <mergeCell ref="B102:L102"/>
    <mergeCell ref="B103:G103"/>
    <mergeCell ref="B106:G106"/>
    <mergeCell ref="I104:J104"/>
    <mergeCell ref="B109:G109"/>
    <mergeCell ref="B77:I77"/>
    <mergeCell ref="B84:I84"/>
    <mergeCell ref="B86:I86"/>
    <mergeCell ref="I106:J106"/>
    <mergeCell ref="I103:J103"/>
    <mergeCell ref="B85:J85"/>
    <mergeCell ref="K99:K100"/>
    <mergeCell ref="H100:J100"/>
    <mergeCell ref="F96:G96"/>
    <mergeCell ref="F100:G100"/>
    <mergeCell ref="G105:H105"/>
    <mergeCell ref="N86:N88"/>
    <mergeCell ref="N89:N102"/>
    <mergeCell ref="H96:J96"/>
    <mergeCell ref="H97:J97"/>
    <mergeCell ref="H99:J99"/>
    <mergeCell ref="J75:K75"/>
    <mergeCell ref="H88:J88"/>
    <mergeCell ref="H87:J87"/>
    <mergeCell ref="G108:H108"/>
    <mergeCell ref="I108:J108"/>
    <mergeCell ref="B234:L234"/>
    <mergeCell ref="C191:F191"/>
    <mergeCell ref="C192:F192"/>
    <mergeCell ref="C193:G193"/>
    <mergeCell ref="B197:L197"/>
    <mergeCell ref="B194:L194"/>
    <mergeCell ref="I193:J193"/>
    <mergeCell ref="B195:L195"/>
    <mergeCell ref="B190:L190"/>
    <mergeCell ref="K232:L232"/>
    <mergeCell ref="C217:K217"/>
    <mergeCell ref="E218:K218"/>
    <mergeCell ref="E219:L219"/>
    <mergeCell ref="C216:D216"/>
    <mergeCell ref="E225:K225"/>
    <mergeCell ref="B230:L230"/>
    <mergeCell ref="E220:L220"/>
    <mergeCell ref="B228:L228"/>
    <mergeCell ref="B222:L222"/>
    <mergeCell ref="B232:H232"/>
    <mergeCell ref="C200:D200"/>
    <mergeCell ref="C79:K82"/>
    <mergeCell ref="C125:K125"/>
    <mergeCell ref="C126:K126"/>
    <mergeCell ref="C129:K129"/>
    <mergeCell ref="C130:K130"/>
    <mergeCell ref="C131:K131"/>
    <mergeCell ref="F88:G88"/>
    <mergeCell ref="F92:G92"/>
    <mergeCell ref="I166:K166"/>
    <mergeCell ref="D174:F174"/>
    <mergeCell ref="B163:L163"/>
    <mergeCell ref="B161:L161"/>
    <mergeCell ref="D158:H158"/>
    <mergeCell ref="I158:K158"/>
    <mergeCell ref="D159:H159"/>
    <mergeCell ref="B169:L169"/>
    <mergeCell ref="C171:L171"/>
    <mergeCell ref="C164:K164"/>
    <mergeCell ref="C166:G166"/>
    <mergeCell ref="I105:J105"/>
    <mergeCell ref="I107:J107"/>
    <mergeCell ref="I109:J109"/>
    <mergeCell ref="A121:A122"/>
    <mergeCell ref="I121:I122"/>
    <mergeCell ref="J121:L122"/>
    <mergeCell ref="B122:H122"/>
    <mergeCell ref="B124:L124"/>
    <mergeCell ref="G116:K116"/>
    <mergeCell ref="G110:H110"/>
    <mergeCell ref="B123:G123"/>
    <mergeCell ref="G117:L117"/>
    <mergeCell ref="K115:L115"/>
    <mergeCell ref="G115:H115"/>
    <mergeCell ref="B113:H113"/>
    <mergeCell ref="B111:G111"/>
    <mergeCell ref="C116:F116"/>
    <mergeCell ref="B120:H120"/>
    <mergeCell ref="C117:F117"/>
    <mergeCell ref="B114:L114"/>
    <mergeCell ref="B115:E115"/>
    <mergeCell ref="B121:H121"/>
    <mergeCell ref="A115:A118"/>
    <mergeCell ref="C118:F118"/>
  </mergeCells>
  <phoneticPr fontId="102" type="noConversion"/>
  <pageMargins left="0.62992125984251968" right="0.43307086614173229" top="0.94488188976377963" bottom="0.47244094488188981" header="0.23622047244094491" footer="0.23622047244094491"/>
  <pageSetup paperSize="9" scale="59" orientation="portrait" r:id="rId1"/>
  <headerFooter alignWithMargins="0">
    <oddHeader>&amp;LQuotations:  
R 1 - R1 000 000&amp;RDepartment of Public Works: KZN
Effective Date: 16 JANUARY 2023
Version:8</oddHeader>
    <oddFooter>Page &amp;P of &amp;N</oddFooter>
  </headerFooter>
  <rowBreaks count="4" manualBreakCount="4">
    <brk id="66" max="11" man="1"/>
    <brk id="118" max="11" man="1"/>
    <brk id="172" max="11" man="1"/>
    <brk id="2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ToMainMenu">
                <anchor>
                  <from>
                    <xdr:col>13</xdr:col>
                    <xdr:colOff>30480</xdr:colOff>
                    <xdr:row>1</xdr:row>
                    <xdr:rowOff>114300</xdr:rowOff>
                  </from>
                  <to>
                    <xdr:col>15</xdr:col>
                    <xdr:colOff>426720</xdr:colOff>
                    <xdr:row>3</xdr:row>
                    <xdr:rowOff>76200</xdr:rowOff>
                  </to>
                </anchor>
              </controlPr>
            </control>
          </mc:Choice>
        </mc:AlternateContent>
        <mc:AlternateContent xmlns:mc="http://schemas.openxmlformats.org/markup-compatibility/2006">
          <mc:Choice Requires="x14">
            <control shapeId="690178" r:id="rId5" name="Button 2">
              <controlPr defaultSize="0" print="0" autoFill="0" autoPict="0" macro="[0]!PrintContrData">
                <anchor>
                  <from>
                    <xdr:col>13</xdr:col>
                    <xdr:colOff>30480</xdr:colOff>
                    <xdr:row>5</xdr:row>
                    <xdr:rowOff>38100</xdr:rowOff>
                  </from>
                  <to>
                    <xdr:col>15</xdr:col>
                    <xdr:colOff>426720</xdr:colOff>
                    <xdr:row>6</xdr:row>
                    <xdr:rowOff>144780</xdr:rowOff>
                  </to>
                </anchor>
              </controlPr>
            </control>
          </mc:Choice>
        </mc:AlternateContent>
        <mc:AlternateContent xmlns:mc="http://schemas.openxmlformats.org/markup-compatibility/2006">
          <mc:Choice Requires="x14">
            <control shapeId="690179" r:id="rId6" name="Button 3">
              <controlPr defaultSize="0" print="0" autoFill="0" autoPict="0" macro="[0]!PrintPreview">
                <anchor>
                  <from>
                    <xdr:col>13</xdr:col>
                    <xdr:colOff>30480</xdr:colOff>
                    <xdr:row>3</xdr:row>
                    <xdr:rowOff>106680</xdr:rowOff>
                  </from>
                  <to>
                    <xdr:col>15</xdr:col>
                    <xdr:colOff>426720</xdr:colOff>
                    <xdr:row>4</xdr:row>
                    <xdr:rowOff>213360</xdr:rowOff>
                  </to>
                </anchor>
              </controlPr>
            </control>
          </mc:Choice>
        </mc:AlternateContent>
        <mc:AlternateContent xmlns:mc="http://schemas.openxmlformats.org/markup-compatibility/2006">
          <mc:Choice Requires="x14">
            <control shapeId="690180" r:id="rId7" name="Button 4">
              <controlPr defaultSize="0" print="0" autoFill="0" autoPict="0" macro="[0]!ToDataEntry">
                <anchor>
                  <from>
                    <xdr:col>13</xdr:col>
                    <xdr:colOff>30480</xdr:colOff>
                    <xdr:row>7</xdr:row>
                    <xdr:rowOff>22860</xdr:rowOff>
                  </from>
                  <to>
                    <xdr:col>15</xdr:col>
                    <xdr:colOff>426720</xdr:colOff>
                    <xdr:row>7</xdr:row>
                    <xdr:rowOff>289560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6"/>
  </sheetPr>
  <dimension ref="A1:K173"/>
  <sheetViews>
    <sheetView workbookViewId="0">
      <selection activeCell="A5" sqref="A5:XFD6"/>
    </sheetView>
  </sheetViews>
  <sheetFormatPr defaultRowHeight="13.2"/>
  <cols>
    <col min="1" max="1" width="39" style="3" customWidth="1"/>
    <col min="2" max="2" width="71" style="25" customWidth="1"/>
    <col min="3" max="3" width="50.88671875" bestFit="1" customWidth="1"/>
    <col min="4" max="4" width="23.5546875" customWidth="1"/>
  </cols>
  <sheetData>
    <row r="1" spans="1:3">
      <c r="A1" s="3" t="s">
        <v>367</v>
      </c>
      <c r="B1" s="168">
        <f ca="1">NOW()</f>
        <v>45954.58848460648</v>
      </c>
    </row>
    <row r="2" spans="1:3" ht="13.8" thickBot="1">
      <c r="B2" s="168"/>
    </row>
    <row r="3" spans="1:3">
      <c r="A3" s="43" t="s">
        <v>613</v>
      </c>
      <c r="B3" s="38" t="s">
        <v>3823</v>
      </c>
    </row>
    <row r="4" spans="1:3">
      <c r="A4" s="36"/>
      <c r="B4" s="298"/>
    </row>
    <row r="5" spans="1:3" ht="13.8" thickBot="1">
      <c r="B5" s="24"/>
    </row>
    <row r="6" spans="1:3" ht="15.6">
      <c r="A6" s="43" t="s">
        <v>385</v>
      </c>
      <c r="B6" s="31" t="s">
        <v>303</v>
      </c>
      <c r="C6" t="str">
        <f>IF('Master Data'!Check7=1,Datafordrops!B6,IF('Master Data'!Check7=2,Datafordrops!B7,Datafordrops!B9))</f>
        <v>Other (Specify)</v>
      </c>
    </row>
    <row r="7" spans="1:3" ht="13.8" thickBot="1">
      <c r="A7" s="36"/>
      <c r="B7" s="37" t="s">
        <v>301</v>
      </c>
    </row>
    <row r="8" spans="1:3" ht="15.6">
      <c r="A8" s="36"/>
      <c r="B8" s="38" t="s">
        <v>3587</v>
      </c>
    </row>
    <row r="9" spans="1:3" ht="13.8" thickBot="1">
      <c r="A9" s="32"/>
      <c r="B9" s="33" t="s">
        <v>302</v>
      </c>
    </row>
    <row r="10" spans="1:3">
      <c r="B10" s="6"/>
    </row>
    <row r="12" spans="1:3" ht="13.8" thickBot="1"/>
    <row r="13" spans="1:3">
      <c r="A13" s="43" t="s">
        <v>13</v>
      </c>
      <c r="B13" s="31" t="s">
        <v>14</v>
      </c>
    </row>
    <row r="14" spans="1:3" ht="12.75" customHeight="1" thickBot="1">
      <c r="A14" s="32"/>
      <c r="B14" s="33" t="s">
        <v>15</v>
      </c>
    </row>
    <row r="17" spans="1:3" ht="13.8" thickBot="1"/>
    <row r="18" spans="1:3">
      <c r="A18" s="43" t="s">
        <v>409</v>
      </c>
      <c r="B18" s="219" t="s">
        <v>1070</v>
      </c>
    </row>
    <row r="19" spans="1:3">
      <c r="A19" s="36"/>
      <c r="B19" s="37" t="s">
        <v>300</v>
      </c>
    </row>
    <row r="20" spans="1:3" ht="13.8" thickBot="1">
      <c r="A20" s="32"/>
      <c r="B20" s="39" t="s">
        <v>1385</v>
      </c>
    </row>
    <row r="22" spans="1:3" ht="13.8" thickBot="1"/>
    <row r="23" spans="1:3" ht="13.8" thickBot="1">
      <c r="A23" s="26" t="s">
        <v>386</v>
      </c>
      <c r="B23" s="35" t="s">
        <v>447</v>
      </c>
    </row>
    <row r="24" spans="1:3" ht="13.8" thickBot="1">
      <c r="A24" s="32"/>
      <c r="B24" s="33" t="s">
        <v>445</v>
      </c>
    </row>
    <row r="25" spans="1:3" ht="13.8" thickBot="1"/>
    <row r="26" spans="1:3" ht="13.8" thickBot="1">
      <c r="A26" s="26" t="s">
        <v>384</v>
      </c>
      <c r="B26" s="219" t="s">
        <v>681</v>
      </c>
    </row>
    <row r="27" spans="1:3" ht="13.8" thickBot="1">
      <c r="A27" s="32"/>
      <c r="B27" s="33" t="s">
        <v>76</v>
      </c>
    </row>
    <row r="29" spans="1:3" ht="13.8" thickBot="1"/>
    <row r="30" spans="1:3">
      <c r="A30" s="42" t="s">
        <v>72</v>
      </c>
      <c r="B30" s="31">
        <v>4</v>
      </c>
      <c r="C30">
        <f>IF(+B30=5,90,80)</f>
        <v>80</v>
      </c>
    </row>
    <row r="31" spans="1:3" ht="13.8" thickBot="1">
      <c r="A31" s="32"/>
      <c r="B31" s="33" t="s">
        <v>445</v>
      </c>
    </row>
    <row r="32" spans="1:3" ht="13.8" thickBot="1"/>
    <row r="33" spans="1:2">
      <c r="A33" s="41" t="s">
        <v>388</v>
      </c>
      <c r="B33" s="31" t="s">
        <v>447</v>
      </c>
    </row>
    <row r="34" spans="1:2" ht="13.8" thickBot="1">
      <c r="A34" s="34"/>
      <c r="B34" s="33" t="s">
        <v>445</v>
      </c>
    </row>
    <row r="35" spans="1:2" ht="13.8" thickBot="1">
      <c r="A35" s="30"/>
    </row>
    <row r="36" spans="1:2">
      <c r="A36" s="41" t="s">
        <v>389</v>
      </c>
      <c r="B36" s="31" t="s">
        <v>447</v>
      </c>
    </row>
    <row r="37" spans="1:2" ht="13.8" thickBot="1">
      <c r="A37" s="28"/>
      <c r="B37" s="33" t="s">
        <v>445</v>
      </c>
    </row>
    <row r="38" spans="1:2" ht="13.8" thickBot="1">
      <c r="A38" s="30"/>
    </row>
    <row r="39" spans="1:2">
      <c r="A39" s="41" t="s">
        <v>390</v>
      </c>
      <c r="B39" s="31" t="s">
        <v>447</v>
      </c>
    </row>
    <row r="40" spans="1:2" ht="13.8" thickBot="1">
      <c r="A40" s="32"/>
      <c r="B40" s="33" t="s">
        <v>445</v>
      </c>
    </row>
    <row r="41" spans="1:2" ht="13.8" thickBot="1"/>
    <row r="42" spans="1:2" ht="13.8" thickBot="1">
      <c r="A42" s="40" t="s">
        <v>408</v>
      </c>
      <c r="B42" s="31" t="s">
        <v>447</v>
      </c>
    </row>
    <row r="43" spans="1:2" ht="13.8" thickBot="1">
      <c r="A43" s="32"/>
      <c r="B43" s="33" t="s">
        <v>445</v>
      </c>
    </row>
    <row r="44" spans="1:2" ht="13.8" thickBot="1"/>
    <row r="45" spans="1:2" ht="13.8" thickBot="1">
      <c r="A45" s="40" t="s">
        <v>163</v>
      </c>
      <c r="B45" s="31" t="s">
        <v>447</v>
      </c>
    </row>
    <row r="46" spans="1:2" ht="13.8" thickBot="1">
      <c r="A46" s="32"/>
      <c r="B46" s="33" t="s">
        <v>445</v>
      </c>
    </row>
    <row r="47" spans="1:2" ht="13.8" thickBot="1"/>
    <row r="48" spans="1:2">
      <c r="A48" s="848" t="s">
        <v>164</v>
      </c>
      <c r="B48" s="31" t="s">
        <v>3</v>
      </c>
    </row>
    <row r="49" spans="1:3">
      <c r="A49" s="36"/>
      <c r="B49" s="37" t="s">
        <v>165</v>
      </c>
    </row>
    <row r="50" spans="1:3" ht="13.8" thickBot="1">
      <c r="A50" s="32"/>
      <c r="B50" s="39" t="s">
        <v>1384</v>
      </c>
    </row>
    <row r="51" spans="1:3" ht="13.8" thickBot="1"/>
    <row r="52" spans="1:3" ht="13.8" thickBot="1">
      <c r="A52" s="93" t="s">
        <v>257</v>
      </c>
      <c r="B52" s="31" t="s">
        <v>258</v>
      </c>
    </row>
    <row r="53" spans="1:3">
      <c r="A53" s="36"/>
      <c r="B53" s="37" t="s">
        <v>259</v>
      </c>
    </row>
    <row r="54" spans="1:3">
      <c r="A54" s="36"/>
      <c r="B54" s="37" t="s">
        <v>260</v>
      </c>
    </row>
    <row r="55" spans="1:3">
      <c r="A55" s="36"/>
      <c r="B55" s="37" t="s">
        <v>261</v>
      </c>
    </row>
    <row r="56" spans="1:3" ht="13.8" thickBot="1">
      <c r="A56" s="36"/>
      <c r="B56" s="37"/>
    </row>
    <row r="57" spans="1:3">
      <c r="A57" s="43" t="s">
        <v>196</v>
      </c>
      <c r="B57" s="449" t="s">
        <v>1209</v>
      </c>
    </row>
    <row r="58" spans="1:3">
      <c r="A58" s="36"/>
      <c r="B58" s="450" t="s">
        <v>1210</v>
      </c>
    </row>
    <row r="59" spans="1:3">
      <c r="A59" s="36"/>
      <c r="B59" s="450" t="s">
        <v>1211</v>
      </c>
    </row>
    <row r="60" spans="1:3" ht="13.8" thickBot="1">
      <c r="A60" s="32"/>
      <c r="B60" s="450" t="s">
        <v>1212</v>
      </c>
    </row>
    <row r="61" spans="1:3" ht="13.8" thickBot="1">
      <c r="B61" s="451" t="s">
        <v>1213</v>
      </c>
    </row>
    <row r="62" spans="1:3">
      <c r="B62" s="452"/>
    </row>
    <row r="63" spans="1:3" ht="13.8" thickBot="1">
      <c r="A63" s="105" t="s">
        <v>151</v>
      </c>
      <c r="B63" s="452" t="s">
        <v>152</v>
      </c>
      <c r="C63" t="str">
        <f>IF('Master Data'!E49=1,"Compulsory","Non-compulsory")</f>
        <v>Compulsory</v>
      </c>
    </row>
    <row r="64" spans="1:3" ht="13.8" thickBot="1">
      <c r="A64" s="32"/>
      <c r="B64" s="33" t="s">
        <v>397</v>
      </c>
    </row>
    <row r="65" spans="1:2" ht="13.8" thickBot="1">
      <c r="A65" s="93" t="s">
        <v>536</v>
      </c>
      <c r="B65" s="99" t="s">
        <v>447</v>
      </c>
    </row>
    <row r="66" spans="1:2" ht="13.8" thickBot="1">
      <c r="A66" s="32"/>
      <c r="B66" s="100" t="s">
        <v>445</v>
      </c>
    </row>
    <row r="67" spans="1:2" ht="13.8" thickBot="1"/>
    <row r="68" spans="1:2" ht="26.4">
      <c r="A68" s="104" t="s">
        <v>194</v>
      </c>
      <c r="B68" s="219" t="s">
        <v>618</v>
      </c>
    </row>
    <row r="69" spans="1:2">
      <c r="A69" s="36"/>
      <c r="B69" s="220" t="s">
        <v>619</v>
      </c>
    </row>
    <row r="70" spans="1:2" ht="13.8" thickBot="1">
      <c r="A70" s="32"/>
      <c r="B70" s="221" t="s">
        <v>620</v>
      </c>
    </row>
    <row r="71" spans="1:2" ht="13.8" thickBot="1"/>
    <row r="72" spans="1:2">
      <c r="A72" s="43" t="s">
        <v>615</v>
      </c>
      <c r="B72" s="219" t="s">
        <v>616</v>
      </c>
    </row>
    <row r="73" spans="1:2">
      <c r="A73" s="36"/>
      <c r="B73" s="220" t="s">
        <v>617</v>
      </c>
    </row>
    <row r="74" spans="1:2" ht="13.8" thickBot="1">
      <c r="A74" s="32"/>
      <c r="B74" s="39" t="s">
        <v>2744</v>
      </c>
    </row>
    <row r="75" spans="1:2">
      <c r="A75" s="43" t="s">
        <v>195</v>
      </c>
      <c r="B75" s="31">
        <v>14</v>
      </c>
    </row>
    <row r="76" spans="1:2">
      <c r="A76" s="36"/>
      <c r="B76" s="37">
        <v>21</v>
      </c>
    </row>
    <row r="77" spans="1:2" ht="13.8" thickBot="1">
      <c r="A77" s="32"/>
      <c r="B77" s="33">
        <v>30</v>
      </c>
    </row>
    <row r="78" spans="1:2" ht="13.8" thickBot="1"/>
    <row r="79" spans="1:2">
      <c r="A79" s="222" t="s">
        <v>214</v>
      </c>
      <c r="B79" s="219" t="s">
        <v>215</v>
      </c>
    </row>
    <row r="80" spans="1:2">
      <c r="A80" s="36"/>
      <c r="B80" s="220" t="s">
        <v>216</v>
      </c>
    </row>
    <row r="81" spans="1:2" ht="13.8" thickBot="1">
      <c r="A81" s="32"/>
      <c r="B81" s="221" t="s">
        <v>217</v>
      </c>
    </row>
    <row r="83" spans="1:2">
      <c r="A83" s="3" t="s">
        <v>537</v>
      </c>
      <c r="B83" s="224" t="str">
        <f>+'Master Data'!H312</f>
        <v>As per advertisment</v>
      </c>
    </row>
    <row r="84" spans="1:2">
      <c r="B84" s="6" t="s">
        <v>538</v>
      </c>
    </row>
    <row r="85" spans="1:2">
      <c r="B85" s="6" t="s">
        <v>542</v>
      </c>
    </row>
    <row r="87" spans="1:2">
      <c r="A87" s="3" t="s">
        <v>540</v>
      </c>
      <c r="B87" s="6" t="s">
        <v>39</v>
      </c>
    </row>
    <row r="88" spans="1:2">
      <c r="B88" s="6" t="s">
        <v>541</v>
      </c>
    </row>
    <row r="90" spans="1:2">
      <c r="A90" s="3" t="s">
        <v>921</v>
      </c>
    </row>
    <row r="92" spans="1:2">
      <c r="A92" s="3" t="s">
        <v>922</v>
      </c>
      <c r="B92" s="304" t="s">
        <v>923</v>
      </c>
    </row>
    <row r="93" spans="1:2">
      <c r="B93" s="305" t="s">
        <v>925</v>
      </c>
    </row>
    <row r="94" spans="1:2">
      <c r="B94" s="304" t="s">
        <v>276</v>
      </c>
    </row>
    <row r="95" spans="1:2">
      <c r="B95" s="305" t="s">
        <v>924</v>
      </c>
    </row>
    <row r="96" spans="1:2">
      <c r="B96" s="304" t="s">
        <v>927</v>
      </c>
    </row>
    <row r="97" spans="1:2">
      <c r="B97" s="304" t="s">
        <v>926</v>
      </c>
    </row>
    <row r="99" spans="1:2">
      <c r="A99" s="3" t="s">
        <v>928</v>
      </c>
      <c r="B99" s="304" t="s">
        <v>929</v>
      </c>
    </row>
    <row r="100" spans="1:2">
      <c r="B100" s="304"/>
    </row>
    <row r="101" spans="1:2">
      <c r="B101" s="304" t="s">
        <v>930</v>
      </c>
    </row>
    <row r="102" spans="1:2">
      <c r="B102" s="305" t="s">
        <v>931</v>
      </c>
    </row>
    <row r="103" spans="1:2">
      <c r="B103" s="304" t="s">
        <v>932</v>
      </c>
    </row>
    <row r="104" spans="1:2">
      <c r="B104" s="304" t="s">
        <v>933</v>
      </c>
    </row>
    <row r="106" spans="1:2">
      <c r="A106" s="3" t="s">
        <v>934</v>
      </c>
      <c r="B106" s="304" t="s">
        <v>275</v>
      </c>
    </row>
    <row r="107" spans="1:2">
      <c r="B107" s="306" t="s">
        <v>935</v>
      </c>
    </row>
    <row r="108" spans="1:2">
      <c r="B108" s="306" t="s">
        <v>936</v>
      </c>
    </row>
    <row r="109" spans="1:2">
      <c r="B109" s="306" t="s">
        <v>937</v>
      </c>
    </row>
    <row r="110" spans="1:2">
      <c r="B110" s="307" t="s">
        <v>938</v>
      </c>
    </row>
    <row r="111" spans="1:2">
      <c r="B111" s="304" t="s">
        <v>939</v>
      </c>
    </row>
    <row r="112" spans="1:2">
      <c r="B112" s="304" t="s">
        <v>940</v>
      </c>
    </row>
    <row r="114" spans="1:3">
      <c r="A114" s="3" t="s">
        <v>941</v>
      </c>
      <c r="B114" s="304" t="s">
        <v>942</v>
      </c>
    </row>
    <row r="116" spans="1:3">
      <c r="B116" s="304" t="s">
        <v>943</v>
      </c>
    </row>
    <row r="117" spans="1:3">
      <c r="B117" s="304" t="s">
        <v>944</v>
      </c>
    </row>
    <row r="118" spans="1:3">
      <c r="B118" s="304" t="s">
        <v>945</v>
      </c>
    </row>
    <row r="119" spans="1:3">
      <c r="B119" s="304" t="s">
        <v>946</v>
      </c>
    </row>
    <row r="122" spans="1:3">
      <c r="A122" s="3" t="s">
        <v>1110</v>
      </c>
      <c r="B122" s="6" t="s">
        <v>1111</v>
      </c>
    </row>
    <row r="123" spans="1:3">
      <c r="B123" s="6" t="s">
        <v>1112</v>
      </c>
    </row>
    <row r="124" spans="1:3">
      <c r="B124" s="6"/>
    </row>
    <row r="125" spans="1:3">
      <c r="B125" s="6" t="s">
        <v>1113</v>
      </c>
    </row>
    <row r="126" spans="1:3">
      <c r="B126" s="6" t="s">
        <v>1114</v>
      </c>
    </row>
    <row r="127" spans="1:3">
      <c r="B127" s="6"/>
    </row>
    <row r="128" spans="1:3">
      <c r="A128" s="3" t="s">
        <v>1190</v>
      </c>
      <c r="B128" s="24" t="s">
        <v>1191</v>
      </c>
      <c r="C128" s="24" t="s">
        <v>1141</v>
      </c>
    </row>
    <row r="129" spans="1:4">
      <c r="B129" s="24" t="s">
        <v>1192</v>
      </c>
      <c r="C129" s="24" t="s">
        <v>1193</v>
      </c>
    </row>
    <row r="130" spans="1:4">
      <c r="B130" s="24" t="s">
        <v>259</v>
      </c>
      <c r="C130" s="24" t="s">
        <v>1194</v>
      </c>
    </row>
    <row r="131" spans="1:4">
      <c r="B131" s="24" t="s">
        <v>258</v>
      </c>
      <c r="C131" s="24" t="s">
        <v>1195</v>
      </c>
    </row>
    <row r="132" spans="1:4">
      <c r="B132" s="24" t="s">
        <v>260</v>
      </c>
      <c r="C132" s="24" t="s">
        <v>1196</v>
      </c>
    </row>
    <row r="133" spans="1:4">
      <c r="B133" s="24"/>
    </row>
    <row r="134" spans="1:4">
      <c r="B134" s="24"/>
      <c r="C134" s="24" t="s">
        <v>1197</v>
      </c>
      <c r="D134" s="24" t="s">
        <v>1198</v>
      </c>
    </row>
    <row r="135" spans="1:4">
      <c r="B135" s="24" t="s">
        <v>1191</v>
      </c>
      <c r="C135" s="24" t="s">
        <v>1199</v>
      </c>
      <c r="D135" s="24" t="s">
        <v>1200</v>
      </c>
    </row>
    <row r="136" spans="1:4">
      <c r="B136" s="24" t="s">
        <v>1192</v>
      </c>
      <c r="C136" t="s">
        <v>1201</v>
      </c>
      <c r="D136" s="24" t="s">
        <v>1202</v>
      </c>
    </row>
    <row r="137" spans="1:4">
      <c r="B137" s="24" t="s">
        <v>259</v>
      </c>
      <c r="C137" s="448" t="s">
        <v>1203</v>
      </c>
      <c r="D137" s="448" t="s">
        <v>1204</v>
      </c>
    </row>
    <row r="138" spans="1:4">
      <c r="B138" s="24" t="s">
        <v>258</v>
      </c>
      <c r="C138" t="s">
        <v>1205</v>
      </c>
      <c r="D138" s="24" t="s">
        <v>1206</v>
      </c>
    </row>
    <row r="139" spans="1:4">
      <c r="B139" s="24" t="s">
        <v>260</v>
      </c>
      <c r="C139" s="24" t="s">
        <v>1207</v>
      </c>
      <c r="D139" s="448" t="s">
        <v>1208</v>
      </c>
    </row>
    <row r="142" spans="1:4">
      <c r="A142" s="3" t="s">
        <v>1190</v>
      </c>
      <c r="B142" s="24" t="s">
        <v>1191</v>
      </c>
      <c r="C142" s="24" t="s">
        <v>1141</v>
      </c>
    </row>
    <row r="143" spans="1:4">
      <c r="B143" s="24" t="s">
        <v>1192</v>
      </c>
      <c r="C143" s="24" t="s">
        <v>1193</v>
      </c>
    </row>
    <row r="144" spans="1:4">
      <c r="B144" s="24" t="s">
        <v>259</v>
      </c>
      <c r="C144" s="24" t="s">
        <v>1194</v>
      </c>
    </row>
    <row r="145" spans="1:11">
      <c r="B145" s="24" t="s">
        <v>258</v>
      </c>
      <c r="C145" s="24" t="s">
        <v>1195</v>
      </c>
    </row>
    <row r="146" spans="1:11">
      <c r="B146" s="24" t="s">
        <v>260</v>
      </c>
      <c r="C146" s="24" t="s">
        <v>1196</v>
      </c>
    </row>
    <row r="148" spans="1:11">
      <c r="A148" s="3" t="s">
        <v>1227</v>
      </c>
      <c r="B148" s="24" t="s">
        <v>244</v>
      </c>
    </row>
    <row r="149" spans="1:11">
      <c r="B149" s="24" t="s">
        <v>447</v>
      </c>
    </row>
    <row r="150" spans="1:11" ht="13.8" thickBot="1"/>
    <row r="151" spans="1:11" ht="14.4">
      <c r="A151" s="3" t="s">
        <v>2621</v>
      </c>
      <c r="B151" s="1268" t="s">
        <v>71</v>
      </c>
      <c r="C151" s="1268" t="s">
        <v>2620</v>
      </c>
      <c r="D151" s="1268" t="s">
        <v>2691</v>
      </c>
      <c r="E151" s="1268" t="s">
        <v>1197</v>
      </c>
      <c r="F151" s="1268" t="s">
        <v>2692</v>
      </c>
      <c r="G151" s="43" t="s">
        <v>196</v>
      </c>
      <c r="H151" s="1269" t="s">
        <v>4</v>
      </c>
      <c r="I151" s="1269" t="s">
        <v>1</v>
      </c>
      <c r="J151" s="1269" t="s">
        <v>2</v>
      </c>
      <c r="K151" s="1269" t="s">
        <v>543</v>
      </c>
    </row>
    <row r="152" spans="1:11">
      <c r="A152" s="3">
        <v>1</v>
      </c>
      <c r="B152" t="s">
        <v>2622</v>
      </c>
      <c r="C152" t="s">
        <v>2623</v>
      </c>
      <c r="D152" t="s">
        <v>259</v>
      </c>
      <c r="E152" t="s">
        <v>2624</v>
      </c>
      <c r="F152" t="s">
        <v>2625</v>
      </c>
      <c r="G152" t="str">
        <f>CONCATENATE("KZN Department of Public Works ",C152," at the time indicated on T1.1 Bid Notice and Invitation to Quote")</f>
        <v>KZN Department of Public Works 43 Hardwick Street, Newcastle at the time indicated on T1.1 Bid Notice and Invitation to Quote</v>
      </c>
      <c r="H152" t="s">
        <v>2693</v>
      </c>
      <c r="I152" t="s">
        <v>2694</v>
      </c>
      <c r="J152">
        <v>2940</v>
      </c>
      <c r="K152" t="s">
        <v>2695</v>
      </c>
    </row>
    <row r="153" spans="1:11">
      <c r="A153" s="3">
        <v>2</v>
      </c>
      <c r="B153" t="s">
        <v>2626</v>
      </c>
      <c r="C153" t="s">
        <v>2627</v>
      </c>
      <c r="D153" t="s">
        <v>2628</v>
      </c>
      <c r="E153" t="s">
        <v>2629</v>
      </c>
      <c r="F153" t="s">
        <v>2630</v>
      </c>
      <c r="G153" t="str">
        <f>CONCATENATE("KZN Department of Public Works ",C153," at the time indicated on T1.1 Bid Notice and Invitation to Quote")</f>
        <v>KZN Department of Public Works 455a Jan Smuts Highway, Mayville, Durban at the time indicated on T1.1 Bid Notice and Invitation to Quote</v>
      </c>
      <c r="H153" t="s">
        <v>2693</v>
      </c>
      <c r="I153" t="s">
        <v>2696</v>
      </c>
      <c r="J153">
        <v>4091</v>
      </c>
      <c r="K153" t="s">
        <v>2697</v>
      </c>
    </row>
    <row r="154" spans="1:11">
      <c r="A154" s="3">
        <v>3</v>
      </c>
      <c r="B154" t="s">
        <v>2698</v>
      </c>
      <c r="C154" t="s">
        <v>2627</v>
      </c>
      <c r="D154" t="s">
        <v>2628</v>
      </c>
      <c r="E154" t="s">
        <v>2699</v>
      </c>
      <c r="F154" t="s">
        <v>2700</v>
      </c>
      <c r="G154" s="24" t="s">
        <v>1210</v>
      </c>
      <c r="H154" t="s">
        <v>2693</v>
      </c>
      <c r="I154" t="s">
        <v>2696</v>
      </c>
      <c r="J154">
        <v>4091</v>
      </c>
      <c r="K154" t="s">
        <v>2697</v>
      </c>
    </row>
    <row r="155" spans="1:11">
      <c r="A155" s="3">
        <v>4</v>
      </c>
      <c r="B155" t="s">
        <v>2631</v>
      </c>
      <c r="C155" t="s">
        <v>2632</v>
      </c>
      <c r="D155" t="s">
        <v>260</v>
      </c>
      <c r="E155" t="s">
        <v>2633</v>
      </c>
      <c r="F155" t="s">
        <v>2634</v>
      </c>
      <c r="G155" t="str">
        <f>CONCATENATE("KZN Department of Public Works ",C155," at the time indicated on T1.1 Bid Notice and Invitation to Quote")</f>
        <v>KZN Department of Public Works 2 Margaret Street, Ixopo at the time indicated on T1.1 Bid Notice and Invitation to Quote</v>
      </c>
      <c r="H155" t="s">
        <v>2693</v>
      </c>
      <c r="I155" t="s">
        <v>2701</v>
      </c>
      <c r="J155">
        <v>3276</v>
      </c>
      <c r="K155" t="s">
        <v>2702</v>
      </c>
    </row>
    <row r="156" spans="1:11">
      <c r="A156" s="3">
        <v>5</v>
      </c>
      <c r="B156" t="s">
        <v>1191</v>
      </c>
      <c r="C156" t="s">
        <v>2703</v>
      </c>
      <c r="D156" t="s">
        <v>1191</v>
      </c>
      <c r="E156" t="s">
        <v>2704</v>
      </c>
      <c r="F156" s="1270" t="s">
        <v>2705</v>
      </c>
      <c r="G156" s="24" t="s">
        <v>1209</v>
      </c>
      <c r="H156" t="s">
        <v>2693</v>
      </c>
      <c r="I156" t="s">
        <v>922</v>
      </c>
      <c r="J156">
        <v>3200</v>
      </c>
      <c r="K156" t="s">
        <v>412</v>
      </c>
    </row>
    <row r="157" spans="1:11">
      <c r="A157" s="3">
        <v>6</v>
      </c>
      <c r="B157" t="s">
        <v>2635</v>
      </c>
      <c r="C157" t="s">
        <v>2636</v>
      </c>
      <c r="D157" t="s">
        <v>2628</v>
      </c>
      <c r="E157" t="s">
        <v>2637</v>
      </c>
      <c r="F157" t="s">
        <v>2638</v>
      </c>
      <c r="G157" t="str">
        <f>CONCATENATE("KZN Department of Public Works ",C157," at the time indicated on T1.1 Bid Notice and Invitation to Quote")</f>
        <v>KZN Department of Public Works Maphumulo Main Street, Ilembe at the time indicated on T1.1 Bid Notice and Invitation to Quote</v>
      </c>
      <c r="H157" t="s">
        <v>2693</v>
      </c>
      <c r="I157" t="s">
        <v>2706</v>
      </c>
      <c r="J157">
        <v>4459</v>
      </c>
      <c r="K157" t="s">
        <v>2707</v>
      </c>
    </row>
    <row r="158" spans="1:11">
      <c r="A158" s="3">
        <v>7</v>
      </c>
      <c r="B158" t="s">
        <v>2639</v>
      </c>
      <c r="C158" t="s">
        <v>2640</v>
      </c>
      <c r="D158" t="s">
        <v>259</v>
      </c>
      <c r="E158" t="s">
        <v>2641</v>
      </c>
      <c r="F158" t="s">
        <v>2642</v>
      </c>
      <c r="G158" s="24" t="s">
        <v>1211</v>
      </c>
      <c r="H158" t="s">
        <v>2693</v>
      </c>
      <c r="I158" t="s">
        <v>928</v>
      </c>
      <c r="J158">
        <v>3370</v>
      </c>
      <c r="K158" t="s">
        <v>2708</v>
      </c>
    </row>
    <row r="159" spans="1:11">
      <c r="A159" s="3">
        <v>8</v>
      </c>
      <c r="B159" t="s">
        <v>2643</v>
      </c>
      <c r="C159" t="s">
        <v>2644</v>
      </c>
      <c r="D159" t="s">
        <v>258</v>
      </c>
      <c r="E159" t="s">
        <v>2645</v>
      </c>
      <c r="F159" t="s">
        <v>2646</v>
      </c>
      <c r="G159" t="str">
        <f>CONCATENATE("KZN Department of Public Works ",C159," at the time indicated on T1.1 Bid Notice and Invitation to Quote")</f>
        <v>KZN Department of Public Works Main Street, Nongoma at the time indicated on T1.1 Bid Notice and Invitation to Quote</v>
      </c>
      <c r="H159" t="s">
        <v>2693</v>
      </c>
      <c r="I159" t="s">
        <v>2709</v>
      </c>
      <c r="J159">
        <v>3950</v>
      </c>
      <c r="K159" t="s">
        <v>2710</v>
      </c>
    </row>
    <row r="160" spans="1:11">
      <c r="A160" s="3">
        <v>9</v>
      </c>
      <c r="B160" t="s">
        <v>2711</v>
      </c>
      <c r="C160" t="s">
        <v>2712</v>
      </c>
      <c r="D160" t="s">
        <v>258</v>
      </c>
      <c r="E160" t="s">
        <v>2713</v>
      </c>
      <c r="F160" t="s">
        <v>2714</v>
      </c>
      <c r="G160" t="str">
        <f>CONCATENATE("KZN Department of Public Works ",C160," at the time indicated on T1.1 Bid Notice and Invitation to Quote")</f>
        <v>KZN Department of Public Works 1st floor LA Complex, King Dinuzulu Highway, Ulundi at the time indicated on T1.1 Bid Notice and Invitation to Quote</v>
      </c>
      <c r="H160" t="s">
        <v>2693</v>
      </c>
      <c r="I160" t="s">
        <v>934</v>
      </c>
      <c r="J160">
        <v>3838</v>
      </c>
      <c r="K160" t="s">
        <v>2715</v>
      </c>
    </row>
    <row r="161" spans="1:11">
      <c r="A161" s="3">
        <v>10</v>
      </c>
      <c r="B161" t="s">
        <v>2716</v>
      </c>
      <c r="C161" t="s">
        <v>2717</v>
      </c>
      <c r="D161" t="s">
        <v>260</v>
      </c>
      <c r="E161" t="s">
        <v>2718</v>
      </c>
      <c r="F161" t="s">
        <v>2719</v>
      </c>
      <c r="G161" s="24" t="s">
        <v>1213</v>
      </c>
      <c r="H161" t="s">
        <v>2693</v>
      </c>
      <c r="I161" t="s">
        <v>922</v>
      </c>
      <c r="J161">
        <v>3200</v>
      </c>
      <c r="K161" t="s">
        <v>925</v>
      </c>
    </row>
    <row r="162" spans="1:11">
      <c r="A162" s="3">
        <v>11</v>
      </c>
      <c r="B162" t="s">
        <v>2647</v>
      </c>
      <c r="C162" t="s">
        <v>2648</v>
      </c>
      <c r="D162" t="s">
        <v>260</v>
      </c>
      <c r="E162" t="s">
        <v>2649</v>
      </c>
      <c r="F162" t="s">
        <v>2650</v>
      </c>
      <c r="G162" t="str">
        <f t="shared" ref="G162:G171" si="0">CONCATENATE("KZN Department of Public Works ",C162," at the time indicated on T1.1 Bid Notice and Invitation to Quote")</f>
        <v>KZN Department of Public Works 21 Andreasen Street, Port Shepstone at the time indicated on T1.1 Bid Notice and Invitation to Quote</v>
      </c>
      <c r="H162" t="s">
        <v>2693</v>
      </c>
      <c r="I162" t="s">
        <v>2720</v>
      </c>
      <c r="J162">
        <v>4240</v>
      </c>
      <c r="K162" t="s">
        <v>2721</v>
      </c>
    </row>
    <row r="163" spans="1:11">
      <c r="A163" s="3">
        <v>12</v>
      </c>
      <c r="B163" t="s">
        <v>2651</v>
      </c>
      <c r="C163" t="s">
        <v>2652</v>
      </c>
      <c r="D163" t="s">
        <v>260</v>
      </c>
      <c r="E163" t="s">
        <v>2653</v>
      </c>
      <c r="F163" t="s">
        <v>2654</v>
      </c>
      <c r="G163" t="str">
        <f t="shared" si="0"/>
        <v>KZN Department of Public Works 18 Prince Alfred Street, Pietermaritzburg at the time indicated on T1.1 Bid Notice and Invitation to Quote</v>
      </c>
      <c r="H163" t="s">
        <v>2693</v>
      </c>
      <c r="I163" t="s">
        <v>922</v>
      </c>
      <c r="J163">
        <v>3200</v>
      </c>
      <c r="K163" t="s">
        <v>2722</v>
      </c>
    </row>
    <row r="164" spans="1:11">
      <c r="A164" s="3">
        <v>13</v>
      </c>
      <c r="B164" t="s">
        <v>2655</v>
      </c>
      <c r="C164" t="s">
        <v>2656</v>
      </c>
      <c r="D164" t="s">
        <v>258</v>
      </c>
      <c r="E164" t="s">
        <v>2657</v>
      </c>
      <c r="F164" t="s">
        <v>2658</v>
      </c>
      <c r="G164" t="str">
        <f t="shared" si="0"/>
        <v>KZN Department of Public Works Cnr Thembalethu &amp; Telembe Street, Mkhuze at the time indicated on T1.1 Bid Notice and Invitation to Quote</v>
      </c>
      <c r="H164" t="s">
        <v>2693</v>
      </c>
      <c r="I164" t="s">
        <v>2723</v>
      </c>
      <c r="J164">
        <v>3965</v>
      </c>
      <c r="K164" t="s">
        <v>2724</v>
      </c>
    </row>
    <row r="165" spans="1:11">
      <c r="A165" s="3">
        <v>14</v>
      </c>
      <c r="B165" t="s">
        <v>2659</v>
      </c>
      <c r="C165" t="s">
        <v>2660</v>
      </c>
      <c r="D165" t="s">
        <v>258</v>
      </c>
      <c r="E165" t="s">
        <v>2661</v>
      </c>
      <c r="F165" t="s">
        <v>2662</v>
      </c>
      <c r="G165" t="str">
        <f t="shared" si="0"/>
        <v>KZN Department of Public Works Lot 55d Fiddlewood Lane, Mtubatuba at the time indicated on T1.1 Bid Notice and Invitation to Quote</v>
      </c>
      <c r="H165" t="s">
        <v>2693</v>
      </c>
      <c r="I165" t="s">
        <v>2725</v>
      </c>
      <c r="J165">
        <v>3935</v>
      </c>
      <c r="K165" t="s">
        <v>2726</v>
      </c>
    </row>
    <row r="166" spans="1:11">
      <c r="A166" s="3">
        <v>15</v>
      </c>
      <c r="B166" t="s">
        <v>2663</v>
      </c>
      <c r="C166" t="s">
        <v>2664</v>
      </c>
      <c r="D166" t="s">
        <v>259</v>
      </c>
      <c r="E166" t="s">
        <v>2665</v>
      </c>
      <c r="F166" t="s">
        <v>2666</v>
      </c>
      <c r="G166" t="str">
        <f t="shared" si="0"/>
        <v>KZN Department of Public Works 71 Karrellandman Street, Dundee at the time indicated on T1.1 Bid Notice and Invitation to Quote</v>
      </c>
      <c r="H166" t="s">
        <v>2693</v>
      </c>
      <c r="I166" t="s">
        <v>2727</v>
      </c>
      <c r="J166">
        <v>3000</v>
      </c>
      <c r="K166" t="s">
        <v>2728</v>
      </c>
    </row>
    <row r="167" spans="1:11">
      <c r="A167" s="3">
        <v>16</v>
      </c>
      <c r="B167" t="s">
        <v>2667</v>
      </c>
      <c r="C167" t="s">
        <v>2668</v>
      </c>
      <c r="D167" t="s">
        <v>259</v>
      </c>
      <c r="E167" t="s">
        <v>2669</v>
      </c>
      <c r="F167" t="s">
        <v>2670</v>
      </c>
      <c r="G167" t="str">
        <f t="shared" si="0"/>
        <v>KZN Department of Public Works 39 Bell Street, Greytown at the time indicated on T1.1 Bid Notice and Invitation to Quote</v>
      </c>
      <c r="H167" t="s">
        <v>2693</v>
      </c>
      <c r="I167" t="s">
        <v>2729</v>
      </c>
      <c r="J167">
        <v>3250</v>
      </c>
      <c r="K167" t="s">
        <v>2730</v>
      </c>
    </row>
    <row r="168" spans="1:11">
      <c r="A168" s="3">
        <v>17</v>
      </c>
      <c r="B168" t="s">
        <v>2671</v>
      </c>
      <c r="C168" t="s">
        <v>2672</v>
      </c>
      <c r="D168" t="s">
        <v>259</v>
      </c>
      <c r="E168" t="s">
        <v>2673</v>
      </c>
      <c r="F168" t="s">
        <v>2674</v>
      </c>
      <c r="G168" t="str">
        <f t="shared" si="0"/>
        <v>KZN Department of Public Works Weenen Road, Msinga at the time indicated on T1.1 Bid Notice and Invitation to Quote</v>
      </c>
      <c r="H168" t="s">
        <v>2693</v>
      </c>
      <c r="I168" t="s">
        <v>2731</v>
      </c>
      <c r="J168">
        <v>3010</v>
      </c>
      <c r="K168" t="s">
        <v>2732</v>
      </c>
    </row>
    <row r="169" spans="1:11">
      <c r="A169" s="3">
        <v>18</v>
      </c>
      <c r="B169" t="s">
        <v>2675</v>
      </c>
      <c r="C169" t="s">
        <v>2676</v>
      </c>
      <c r="D169" t="s">
        <v>259</v>
      </c>
      <c r="E169" t="s">
        <v>2677</v>
      </c>
      <c r="F169" t="s">
        <v>2678</v>
      </c>
      <c r="G169" t="str">
        <f t="shared" si="0"/>
        <v>KZN Department of Public Works Cnr Shepstone &amp; Hyde Roads, Ladysmith at the time indicated on T1.1 Bid Notice and Invitation to Quote</v>
      </c>
      <c r="H169" t="s">
        <v>2693</v>
      </c>
      <c r="I169" t="s">
        <v>2733</v>
      </c>
      <c r="J169">
        <v>3370</v>
      </c>
      <c r="K169" t="s">
        <v>2734</v>
      </c>
    </row>
    <row r="170" spans="1:11">
      <c r="A170" s="3">
        <v>19</v>
      </c>
      <c r="B170" t="s">
        <v>2679</v>
      </c>
      <c r="C170" t="s">
        <v>2680</v>
      </c>
      <c r="D170" t="s">
        <v>258</v>
      </c>
      <c r="E170" t="s">
        <v>2681</v>
      </c>
      <c r="F170" t="s">
        <v>2682</v>
      </c>
      <c r="G170" t="str">
        <f t="shared" si="0"/>
        <v>KZN Department of Public Works 21 Nonquayi Road, Eshowe at the time indicated on T1.1 Bid Notice and Invitation to Quote</v>
      </c>
      <c r="H170" t="s">
        <v>2693</v>
      </c>
      <c r="I170" t="s">
        <v>2735</v>
      </c>
      <c r="J170">
        <v>3815</v>
      </c>
      <c r="K170" t="s">
        <v>2736</v>
      </c>
    </row>
    <row r="171" spans="1:11">
      <c r="A171" s="3">
        <v>20</v>
      </c>
      <c r="B171" t="s">
        <v>2683</v>
      </c>
      <c r="C171" t="s">
        <v>2684</v>
      </c>
      <c r="D171" t="s">
        <v>258</v>
      </c>
      <c r="E171" t="s">
        <v>2685</v>
      </c>
      <c r="F171" t="s">
        <v>2686</v>
      </c>
      <c r="G171" t="str">
        <f t="shared" si="0"/>
        <v>KZN Department of Public Works 294 Boeren Street, Vryheid at the time indicated on T1.1 Bid Notice and Invitation to Quote</v>
      </c>
      <c r="H171" t="s">
        <v>2693</v>
      </c>
      <c r="I171" t="s">
        <v>2737</v>
      </c>
      <c r="J171">
        <v>3100</v>
      </c>
      <c r="K171" t="s">
        <v>2738</v>
      </c>
    </row>
    <row r="172" spans="1:11">
      <c r="A172" s="3">
        <v>21</v>
      </c>
      <c r="B172" t="s">
        <v>2687</v>
      </c>
      <c r="C172" t="s">
        <v>2688</v>
      </c>
      <c r="D172" t="s">
        <v>258</v>
      </c>
      <c r="E172" t="s">
        <v>2689</v>
      </c>
      <c r="F172" t="s">
        <v>2690</v>
      </c>
      <c r="G172" s="24" t="s">
        <v>1212</v>
      </c>
      <c r="H172" t="s">
        <v>2693</v>
      </c>
      <c r="I172" t="s">
        <v>934</v>
      </c>
      <c r="J172">
        <v>3838</v>
      </c>
      <c r="K172" t="s">
        <v>2739</v>
      </c>
    </row>
    <row r="173" spans="1:11">
      <c r="B173" s="24"/>
    </row>
  </sheetData>
  <phoneticPr fontId="30"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000"/>
  </sheetPr>
  <dimension ref="A1:L20"/>
  <sheetViews>
    <sheetView showGridLines="0" showRowColHeaders="0" zoomScaleNormal="100" workbookViewId="0">
      <selection activeCell="C97" sqref="C97:G97"/>
    </sheetView>
  </sheetViews>
  <sheetFormatPr defaultColWidth="9.109375" defaultRowHeight="13.2"/>
  <cols>
    <col min="1" max="1" width="5.44140625" style="8" customWidth="1"/>
    <col min="2" max="2" width="4.88671875" style="8" customWidth="1"/>
    <col min="3" max="3" width="1.109375" style="8" customWidth="1"/>
    <col min="4" max="4" width="4.44140625" style="8" customWidth="1"/>
    <col min="5" max="10" width="9.109375" style="8"/>
    <col min="11" max="11" width="35.88671875" style="8" customWidth="1"/>
    <col min="12" max="16384" width="9.109375" style="8"/>
  </cols>
  <sheetData>
    <row r="1" spans="1:12" ht="56.25" customHeight="1" thickBot="1">
      <c r="A1" s="3292" t="s">
        <v>638</v>
      </c>
      <c r="B1" s="3293"/>
      <c r="C1" s="3293"/>
      <c r="D1" s="3293"/>
      <c r="E1" s="3293"/>
      <c r="F1" s="3293"/>
      <c r="G1" s="3293"/>
      <c r="H1" s="3293"/>
      <c r="I1" s="3293"/>
      <c r="J1" s="3293"/>
      <c r="K1" s="3294"/>
      <c r="L1" s="59"/>
    </row>
    <row r="2" spans="1:12" ht="7.5" customHeight="1">
      <c r="A2" s="52"/>
      <c r="B2" s="52"/>
      <c r="C2" s="52"/>
      <c r="D2" s="52"/>
      <c r="E2" s="52"/>
      <c r="F2" s="52"/>
      <c r="G2" s="52"/>
      <c r="H2" s="52"/>
      <c r="I2" s="52"/>
      <c r="J2" s="52"/>
      <c r="K2" s="52"/>
      <c r="L2" s="59"/>
    </row>
    <row r="3" spans="1:12" ht="83.25" customHeight="1">
      <c r="A3" s="3295" t="s">
        <v>395</v>
      </c>
      <c r="B3" s="3295"/>
      <c r="C3" s="3295"/>
      <c r="D3" s="2446" t="str">
        <f>+'Master Data'!D18</f>
        <v>INGWAVUMA: JOSINI: REPAIRS AND MAINTENANCE TO TWO CLASSROOMS</v>
      </c>
      <c r="E3" s="3296"/>
      <c r="F3" s="3296"/>
      <c r="G3" s="3296"/>
      <c r="H3" s="3296"/>
      <c r="I3" s="3296"/>
      <c r="J3" s="3296"/>
      <c r="K3" s="3296"/>
      <c r="L3" s="60"/>
    </row>
    <row r="4" spans="1:12" ht="31.5" customHeight="1">
      <c r="A4" s="3299" t="s">
        <v>687</v>
      </c>
      <c r="B4" s="3300"/>
      <c r="C4" s="3301"/>
      <c r="D4" s="2436" t="str">
        <f>+'Master Data'!F12</f>
        <v>ZNQ1222 W</v>
      </c>
      <c r="E4" s="2437"/>
      <c r="F4" s="2437"/>
      <c r="G4" s="2438"/>
      <c r="H4" s="2470" t="s">
        <v>3645</v>
      </c>
      <c r="I4" s="2474"/>
      <c r="J4" s="2436" t="str">
        <f>+'Master Data'!D13</f>
        <v>021077</v>
      </c>
      <c r="K4" s="2438"/>
      <c r="L4" s="61"/>
    </row>
    <row r="5" spans="1:12">
      <c r="A5" s="23"/>
      <c r="B5" s="23"/>
      <c r="C5" s="23"/>
      <c r="D5" s="23"/>
      <c r="E5" s="23"/>
    </row>
    <row r="6" spans="1:12" ht="17.399999999999999">
      <c r="A6" s="3304" t="s">
        <v>396</v>
      </c>
      <c r="B6" s="3304"/>
      <c r="C6" s="3304"/>
      <c r="D6" s="3304"/>
      <c r="E6" s="3304"/>
      <c r="F6" s="3304"/>
      <c r="G6" s="3304"/>
      <c r="H6" s="3304"/>
      <c r="I6" s="3304"/>
      <c r="J6" s="3304"/>
      <c r="K6" s="3304"/>
    </row>
    <row r="7" spans="1:12" ht="17.399999999999999">
      <c r="A7" s="62"/>
      <c r="B7" s="62"/>
      <c r="C7" s="62"/>
      <c r="D7" s="62"/>
      <c r="E7" s="62"/>
      <c r="F7" s="62"/>
      <c r="G7" s="62"/>
      <c r="H7" s="62"/>
      <c r="I7" s="62"/>
      <c r="J7" s="62"/>
      <c r="K7" s="62"/>
    </row>
    <row r="8" spans="1:12" ht="53.25" customHeight="1">
      <c r="A8" s="236"/>
      <c r="B8" s="3302" t="s">
        <v>354</v>
      </c>
      <c r="C8" s="3302"/>
      <c r="D8" s="3302"/>
      <c r="E8" s="3302"/>
      <c r="F8" s="3302"/>
      <c r="G8" s="3302"/>
      <c r="H8" s="3302"/>
      <c r="I8" s="3302"/>
      <c r="J8" s="3302"/>
      <c r="K8" s="3303"/>
    </row>
    <row r="9" spans="1:12" ht="7.5" customHeight="1">
      <c r="A9" s="237"/>
      <c r="B9" s="238"/>
      <c r="C9" s="238"/>
      <c r="D9" s="238"/>
      <c r="E9" s="238"/>
      <c r="F9" s="238"/>
      <c r="G9" s="238"/>
      <c r="H9" s="238"/>
      <c r="I9" s="238"/>
      <c r="J9" s="238"/>
      <c r="K9" s="239"/>
    </row>
    <row r="10" spans="1:12" ht="17.25" customHeight="1">
      <c r="A10" s="237"/>
      <c r="B10" s="3297" t="s">
        <v>639</v>
      </c>
      <c r="C10" s="3297"/>
      <c r="D10" s="3297"/>
      <c r="E10" s="3297"/>
      <c r="F10" s="3297"/>
      <c r="G10" s="3297"/>
      <c r="H10" s="3297"/>
      <c r="I10" s="3297"/>
      <c r="J10" s="3297"/>
      <c r="K10" s="3298"/>
    </row>
    <row r="11" spans="1:12" ht="5.25" customHeight="1">
      <c r="A11" s="237"/>
      <c r="B11" s="240"/>
      <c r="C11"/>
      <c r="D11"/>
      <c r="E11"/>
      <c r="F11"/>
      <c r="G11"/>
      <c r="H11"/>
      <c r="I11"/>
      <c r="J11"/>
      <c r="K11" s="241"/>
    </row>
    <row r="12" spans="1:12" ht="25.5" customHeight="1">
      <c r="A12" s="237"/>
      <c r="B12" s="2387" t="s">
        <v>709</v>
      </c>
      <c r="C12" s="2387"/>
      <c r="D12" s="2387"/>
      <c r="E12" s="2387"/>
      <c r="F12" s="2387"/>
      <c r="G12" s="2387"/>
      <c r="H12" s="2387"/>
      <c r="I12" s="2387"/>
      <c r="J12" s="2387"/>
      <c r="K12" s="3291"/>
    </row>
    <row r="13" spans="1:12" ht="5.25" customHeight="1">
      <c r="A13" s="237"/>
      <c r="B13" s="240"/>
      <c r="C13"/>
      <c r="D13"/>
      <c r="E13"/>
      <c r="F13"/>
      <c r="G13"/>
      <c r="H13"/>
      <c r="I13"/>
      <c r="J13"/>
      <c r="K13" s="241"/>
    </row>
    <row r="14" spans="1:12" ht="28.5" customHeight="1">
      <c r="A14" s="237"/>
      <c r="B14" s="2387" t="s">
        <v>355</v>
      </c>
      <c r="C14" s="2387"/>
      <c r="D14" s="2387"/>
      <c r="E14" s="2387"/>
      <c r="F14" s="2387"/>
      <c r="G14" s="2387"/>
      <c r="H14" s="2387"/>
      <c r="I14" s="2387"/>
      <c r="J14" s="2387"/>
      <c r="K14" s="3291"/>
    </row>
    <row r="15" spans="1:12" ht="15">
      <c r="A15" s="242"/>
      <c r="D15" s="8" t="s">
        <v>517</v>
      </c>
      <c r="K15" s="243"/>
    </row>
    <row r="16" spans="1:12" ht="27" customHeight="1">
      <c r="A16" s="244"/>
      <c r="B16" s="2387" t="s">
        <v>356</v>
      </c>
      <c r="C16" s="2387"/>
      <c r="D16" s="2387"/>
      <c r="E16" s="2387"/>
      <c r="F16" s="2387"/>
      <c r="G16" s="2387"/>
      <c r="H16" s="2387"/>
      <c r="I16" s="2387"/>
      <c r="J16" s="2387"/>
      <c r="K16" s="3291"/>
      <c r="L16" s="65"/>
    </row>
    <row r="17" spans="1:11">
      <c r="A17" s="244"/>
      <c r="K17" s="243"/>
    </row>
    <row r="18" spans="1:11" ht="39" customHeight="1">
      <c r="A18" s="244"/>
      <c r="B18" s="2387" t="s">
        <v>357</v>
      </c>
      <c r="C18" s="2387"/>
      <c r="D18" s="2387"/>
      <c r="E18" s="2387"/>
      <c r="F18" s="2387"/>
      <c r="G18" s="2387"/>
      <c r="H18" s="2387"/>
      <c r="I18" s="2387"/>
      <c r="J18" s="2387"/>
      <c r="K18" s="3291"/>
    </row>
    <row r="19" spans="1:11">
      <c r="A19" s="244"/>
      <c r="K19" s="243"/>
    </row>
    <row r="20" spans="1:11">
      <c r="A20" s="245"/>
      <c r="B20" s="246"/>
      <c r="C20" s="246"/>
      <c r="D20" s="246"/>
      <c r="E20" s="246"/>
      <c r="F20" s="246"/>
      <c r="G20" s="246"/>
      <c r="H20" s="246"/>
      <c r="I20" s="246"/>
      <c r="J20" s="246"/>
      <c r="K20" s="247"/>
    </row>
  </sheetData>
  <sheetProtection formatRows="0"/>
  <mergeCells count="14">
    <mergeCell ref="B16:K16"/>
    <mergeCell ref="B18:K18"/>
    <mergeCell ref="A1:K1"/>
    <mergeCell ref="A3:C3"/>
    <mergeCell ref="D3:K3"/>
    <mergeCell ref="B10:K10"/>
    <mergeCell ref="A4:C4"/>
    <mergeCell ref="D4:G4"/>
    <mergeCell ref="B8:K8"/>
    <mergeCell ref="J4:K4"/>
    <mergeCell ref="H4:I4"/>
    <mergeCell ref="A6:K6"/>
    <mergeCell ref="B14:K14"/>
    <mergeCell ref="B12:K12"/>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655" r:id="rId4" name="Button 103">
              <controlPr defaultSize="0" print="0" autoFill="0" autoPict="0" macro="[0]!ToMainMenu">
                <anchor>
                  <from>
                    <xdr:col>12</xdr:col>
                    <xdr:colOff>0</xdr:colOff>
                    <xdr:row>0</xdr:row>
                    <xdr:rowOff>137160</xdr:rowOff>
                  </from>
                  <to>
                    <xdr:col>14</xdr:col>
                    <xdr:colOff>213360</xdr:colOff>
                    <xdr:row>0</xdr:row>
                    <xdr:rowOff>419100</xdr:rowOff>
                  </to>
                </anchor>
              </controlPr>
            </control>
          </mc:Choice>
        </mc:AlternateContent>
        <mc:AlternateContent xmlns:mc="http://schemas.openxmlformats.org/markup-compatibility/2006">
          <mc:Choice Requires="x14">
            <control shapeId="23656" r:id="rId5" name="Button 104">
              <controlPr defaultSize="0" print="0" autoFill="0" autoPict="0" macro="[0]!PrintCoverPGSec1">
                <anchor>
                  <from>
                    <xdr:col>12</xdr:col>
                    <xdr:colOff>0</xdr:colOff>
                    <xdr:row>2</xdr:row>
                    <xdr:rowOff>365760</xdr:rowOff>
                  </from>
                  <to>
                    <xdr:col>14</xdr:col>
                    <xdr:colOff>213360</xdr:colOff>
                    <xdr:row>2</xdr:row>
                    <xdr:rowOff>647700</xdr:rowOff>
                  </to>
                </anchor>
              </controlPr>
            </control>
          </mc:Choice>
        </mc:AlternateContent>
        <mc:AlternateContent xmlns:mc="http://schemas.openxmlformats.org/markup-compatibility/2006">
          <mc:Choice Requires="x14">
            <control shapeId="23657" r:id="rId6" name="Button 105">
              <controlPr defaultSize="0" print="0" autoFill="0" autoPict="0" macro="[0]!CoverPagVol1Preview">
                <anchor>
                  <from>
                    <xdr:col>12</xdr:col>
                    <xdr:colOff>0</xdr:colOff>
                    <xdr:row>0</xdr:row>
                    <xdr:rowOff>441960</xdr:rowOff>
                  </from>
                  <to>
                    <xdr:col>14</xdr:col>
                    <xdr:colOff>213360</xdr:colOff>
                    <xdr:row>2</xdr:row>
                    <xdr:rowOff>68580</xdr:rowOff>
                  </to>
                </anchor>
              </controlPr>
            </control>
          </mc:Choice>
        </mc:AlternateContent>
        <mc:AlternateContent xmlns:mc="http://schemas.openxmlformats.org/markup-compatibility/2006">
          <mc:Choice Requires="x14">
            <control shapeId="23907" r:id="rId7" name="Button 355">
              <controlPr defaultSize="0" print="0" autoFill="0" autoPict="0" macro="[0]!ToDataEntry">
                <anchor>
                  <from>
                    <xdr:col>12</xdr:col>
                    <xdr:colOff>0</xdr:colOff>
                    <xdr:row>2</xdr:row>
                    <xdr:rowOff>670560</xdr:rowOff>
                  </from>
                  <to>
                    <xdr:col>14</xdr:col>
                    <xdr:colOff>213360</xdr:colOff>
                    <xdr:row>3</xdr:row>
                    <xdr:rowOff>106680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tabColor rgb="FFFFC000"/>
  </sheetPr>
  <dimension ref="A1:W57"/>
  <sheetViews>
    <sheetView showGridLines="0" showRowColHeaders="0" zoomScaleNormal="100" workbookViewId="0">
      <selection activeCell="C97" sqref="C97:G97"/>
    </sheetView>
  </sheetViews>
  <sheetFormatPr defaultColWidth="9.109375" defaultRowHeight="13.2"/>
  <cols>
    <col min="1" max="1" width="8" style="8" customWidth="1"/>
    <col min="2" max="2" width="4.88671875" style="8" customWidth="1"/>
    <col min="3" max="3" width="1.109375" style="8" customWidth="1"/>
    <col min="4" max="4" width="4.44140625" style="8" customWidth="1"/>
    <col min="5" max="6" width="9.109375" style="8"/>
    <col min="7" max="7" width="20.5546875" style="8" customWidth="1"/>
    <col min="8" max="8" width="7.6640625" style="8" customWidth="1"/>
    <col min="9" max="9" width="8" style="8" customWidth="1"/>
    <col min="10" max="10" width="12.33203125" style="8" customWidth="1"/>
    <col min="11" max="11" width="21" style="8" customWidth="1"/>
    <col min="12" max="12" width="9.109375" style="8"/>
    <col min="13" max="18" width="9.109375" style="8" customWidth="1"/>
    <col min="19" max="16384" width="9.109375" style="8"/>
  </cols>
  <sheetData>
    <row r="1" spans="1:12" ht="46.5" customHeight="1" thickBot="1">
      <c r="A1" s="3292" t="s">
        <v>358</v>
      </c>
      <c r="B1" s="3293"/>
      <c r="C1" s="3293"/>
      <c r="D1" s="3293"/>
      <c r="E1" s="3293"/>
      <c r="F1" s="3293"/>
      <c r="G1" s="3293"/>
      <c r="H1" s="3293"/>
      <c r="I1" s="3293"/>
      <c r="J1" s="3293"/>
      <c r="K1" s="3294"/>
      <c r="L1" s="59"/>
    </row>
    <row r="2" spans="1:12" ht="7.5" customHeight="1">
      <c r="A2" s="52"/>
      <c r="B2" s="52"/>
      <c r="C2" s="52"/>
      <c r="D2" s="52"/>
      <c r="E2" s="52"/>
      <c r="F2" s="52"/>
      <c r="G2" s="52"/>
      <c r="H2" s="52"/>
      <c r="I2" s="52"/>
      <c r="J2" s="52"/>
      <c r="K2" s="52"/>
      <c r="L2" s="59"/>
    </row>
    <row r="3" spans="1:12" ht="83.25" customHeight="1">
      <c r="A3" s="2447" t="s">
        <v>395</v>
      </c>
      <c r="B3" s="2447"/>
      <c r="C3" s="2447"/>
      <c r="D3" s="2446" t="str">
        <f>+'Master Data'!D18</f>
        <v>INGWAVUMA: JOSINI: REPAIRS AND MAINTENANCE TO TWO CLASSROOMS</v>
      </c>
      <c r="E3" s="3296"/>
      <c r="F3" s="3296"/>
      <c r="G3" s="3296"/>
      <c r="H3" s="3296"/>
      <c r="I3" s="3296"/>
      <c r="J3" s="3296"/>
      <c r="K3" s="3296"/>
      <c r="L3" s="60"/>
    </row>
    <row r="4" spans="1:12" ht="31.5" customHeight="1">
      <c r="A4" s="2470" t="s">
        <v>687</v>
      </c>
      <c r="B4" s="2471"/>
      <c r="C4" s="2474"/>
      <c r="D4" s="2436" t="str">
        <f>+'Master Data'!F12</f>
        <v>ZNQ1222 W</v>
      </c>
      <c r="E4" s="2437"/>
      <c r="F4" s="2437"/>
      <c r="G4" s="2438"/>
      <c r="H4" s="2470" t="s">
        <v>3645</v>
      </c>
      <c r="I4" s="2474"/>
      <c r="J4" s="2436" t="str">
        <f>+'Master Data'!D13</f>
        <v>021077</v>
      </c>
      <c r="K4" s="2438"/>
      <c r="L4" s="61"/>
    </row>
    <row r="5" spans="1:12">
      <c r="A5" s="3305" t="s">
        <v>3638</v>
      </c>
      <c r="B5" s="3305"/>
      <c r="C5" s="3305"/>
      <c r="D5" s="3305"/>
      <c r="E5" s="3305"/>
      <c r="F5" s="3305"/>
      <c r="G5" s="3305"/>
      <c r="H5" s="3305"/>
      <c r="I5" s="3305"/>
      <c r="J5" s="3305"/>
      <c r="K5" s="3305"/>
    </row>
    <row r="6" spans="1:12" ht="30.75" customHeight="1">
      <c r="A6" s="248" t="s">
        <v>640</v>
      </c>
      <c r="B6" s="3311" t="s">
        <v>28</v>
      </c>
      <c r="C6" s="3311"/>
      <c r="D6" s="3311"/>
      <c r="E6" s="3311"/>
      <c r="F6" s="3311"/>
      <c r="G6" s="3311"/>
      <c r="H6" s="248" t="s">
        <v>644</v>
      </c>
      <c r="I6" s="248" t="s">
        <v>643</v>
      </c>
      <c r="J6" s="248" t="s">
        <v>642</v>
      </c>
      <c r="K6" s="248" t="s">
        <v>641</v>
      </c>
    </row>
    <row r="7" spans="1:12" ht="27" customHeight="1">
      <c r="A7" s="303">
        <f>+'Master Data'!B435</f>
        <v>1</v>
      </c>
      <c r="B7" s="3308" t="str">
        <f>IF(ISBLANK(+'Master Data'!C435)," ",+'Master Data'!C435)</f>
        <v>Allow the amount of R x for Health and Safety requirements</v>
      </c>
      <c r="C7" s="3309"/>
      <c r="D7" s="3309"/>
      <c r="E7" s="3309"/>
      <c r="F7" s="3309"/>
      <c r="G7" s="3310"/>
      <c r="H7" s="303" t="str">
        <f>IF(ISBLANK(+'Master Data'!J435)," ",+'Master Data'!J435)</f>
        <v>Sum</v>
      </c>
      <c r="I7" s="303">
        <f>IF(ISBLANK(+'Master Data'!G435)," ",+'Master Data'!G435)</f>
        <v>1</v>
      </c>
      <c r="J7" s="303" t="str">
        <f>IF(ISBLANK(+'Master Data'!H435)," ",+'Master Data'!H435)</f>
        <v xml:space="preserve"> </v>
      </c>
      <c r="K7" s="471" t="str">
        <f>IF(ISBLANK(+'Master Data'!H435)," ",+I7*J7)</f>
        <v xml:space="preserve"> </v>
      </c>
    </row>
    <row r="8" spans="1:12" ht="27" customHeight="1">
      <c r="A8" s="303">
        <f>+'Master Data'!B436</f>
        <v>2</v>
      </c>
      <c r="B8" s="3308" t="str">
        <f>IF(ISBLANK(+'Master Data'!C436)," ",+'Master Data'!C436)</f>
        <v>Allow the amount of R y for HIV Compliance and reporting</v>
      </c>
      <c r="C8" s="3309"/>
      <c r="D8" s="3309"/>
      <c r="E8" s="3309"/>
      <c r="F8" s="3309"/>
      <c r="G8" s="3310"/>
      <c r="H8" s="303" t="str">
        <f>IF(ISBLANK(+'Master Data'!J436)," ",+'Master Data'!J436)</f>
        <v>Sum</v>
      </c>
      <c r="I8" s="303">
        <f>IF(ISBLANK(+'Master Data'!G436)," ",+'Master Data'!G436)</f>
        <v>1</v>
      </c>
      <c r="J8" s="303" t="str">
        <f>IF(ISBLANK(+'Master Data'!H436)," ",+'Master Data'!H436)</f>
        <v xml:space="preserve"> </v>
      </c>
      <c r="K8" s="471" t="str">
        <f>IF(ISBLANK(+'Master Data'!H436)," ",+I8*J8)</f>
        <v xml:space="preserve"> </v>
      </c>
    </row>
    <row r="9" spans="1:12" ht="27" customHeight="1">
      <c r="A9" s="303">
        <f>+'Master Data'!B437</f>
        <v>3</v>
      </c>
      <c r="B9" s="3308" t="str">
        <f>IF(ISBLANK(+'Master Data'!C437)," ",+'Master Data'!C437)</f>
        <v>Excavate in earth not exceeding 2m deep</v>
      </c>
      <c r="C9" s="3309"/>
      <c r="D9" s="3309"/>
      <c r="E9" s="3309"/>
      <c r="F9" s="3309"/>
      <c r="G9" s="3310"/>
      <c r="H9" s="303" t="str">
        <f>IF(ISBLANK(+'Master Data'!J437)," ",+'Master Data'!J437)</f>
        <v>m3</v>
      </c>
      <c r="I9" s="303">
        <f>IF(ISBLANK(+'Master Data'!G437)," ",+'Master Data'!G437)</f>
        <v>13</v>
      </c>
      <c r="J9" s="303" t="str">
        <f>IF(ISBLANK(+'Master Data'!H437)," ",+'Master Data'!H437)</f>
        <v xml:space="preserve"> </v>
      </c>
      <c r="K9" s="471" t="str">
        <f>IF(ISBLANK(+'Master Data'!H437)," ",+I9*J9)</f>
        <v xml:space="preserve"> </v>
      </c>
    </row>
    <row r="10" spans="1:12" ht="27" customHeight="1">
      <c r="A10" s="303">
        <f>+'Master Data'!B438</f>
        <v>4</v>
      </c>
      <c r="B10" s="3308" t="str">
        <f>IF(ISBLANK(+'Master Data'!C438)," ",+'Master Data'!C438)</f>
        <v>EPWP requiremens</v>
      </c>
      <c r="C10" s="3309"/>
      <c r="D10" s="3309"/>
      <c r="E10" s="3309"/>
      <c r="F10" s="3309"/>
      <c r="G10" s="3310"/>
      <c r="H10" s="303" t="str">
        <f>IF(ISBLANK(+'Master Data'!J438)," ",+'Master Data'!J438)</f>
        <v xml:space="preserve"> </v>
      </c>
      <c r="I10" s="303" t="str">
        <f>IF(ISBLANK(+'Master Data'!G438)," ",+'Master Data'!G438)</f>
        <v xml:space="preserve"> </v>
      </c>
      <c r="J10" s="303" t="str">
        <f>IF(ISBLANK(+'Master Data'!H438)," ",+'Master Data'!H438)</f>
        <v xml:space="preserve"> </v>
      </c>
      <c r="K10" s="471" t="str">
        <f>IF(ISBLANK(+'Master Data'!H438)," ",+I10*J10)</f>
        <v xml:space="preserve"> </v>
      </c>
    </row>
    <row r="11" spans="1:12" ht="27" customHeight="1">
      <c r="A11" s="303">
        <f>+'Master Data'!B439</f>
        <v>5</v>
      </c>
      <c r="B11" s="3308" t="str">
        <f>IF(ISBLANK(+'Master Data'!C439)," ",+'Master Data'!C439)</f>
        <v>Allow PG</v>
      </c>
      <c r="C11" s="3309"/>
      <c r="D11" s="3309"/>
      <c r="E11" s="3309"/>
      <c r="F11" s="3309"/>
      <c r="G11" s="3310"/>
      <c r="H11" s="303" t="str">
        <f>IF(ISBLANK(+'Master Data'!J439)," ",+'Master Data'!J439)</f>
        <v xml:space="preserve"> </v>
      </c>
      <c r="I11" s="303" t="str">
        <f>IF(ISBLANK(+'Master Data'!G439)," ",+'Master Data'!G439)</f>
        <v xml:space="preserve"> </v>
      </c>
      <c r="J11" s="303" t="str">
        <f>IF(ISBLANK(+'Master Data'!H439)," ",+'Master Data'!H439)</f>
        <v xml:space="preserve"> </v>
      </c>
      <c r="K11" s="471" t="str">
        <f>IF(ISBLANK(+'Master Data'!H439)," ",+I11*J11)</f>
        <v xml:space="preserve"> </v>
      </c>
    </row>
    <row r="12" spans="1:12" ht="27" customHeight="1">
      <c r="A12" s="303">
        <f>+'Master Data'!B440</f>
        <v>6</v>
      </c>
      <c r="B12" s="3308" t="str">
        <f>IF(ISBLANK(+'Master Data'!C440)," ",+'Master Data'!C440)</f>
        <v xml:space="preserve"> </v>
      </c>
      <c r="C12" s="3309"/>
      <c r="D12" s="3309"/>
      <c r="E12" s="3309"/>
      <c r="F12" s="3309"/>
      <c r="G12" s="3310"/>
      <c r="H12" s="303" t="str">
        <f>IF(ISBLANK(+'Master Data'!J440)," ",+'Master Data'!J440)</f>
        <v xml:space="preserve"> </v>
      </c>
      <c r="I12" s="303" t="str">
        <f>IF(ISBLANK(+'Master Data'!G440)," ",+'Master Data'!G440)</f>
        <v xml:space="preserve"> </v>
      </c>
      <c r="J12" s="303" t="str">
        <f>IF(ISBLANK(+'Master Data'!H440)," ",+'Master Data'!H440)</f>
        <v xml:space="preserve"> </v>
      </c>
      <c r="K12" s="471" t="str">
        <f>IF(ISBLANK(+'Master Data'!H440)," ",+I12*J12)</f>
        <v xml:space="preserve"> </v>
      </c>
    </row>
    <row r="13" spans="1:12" ht="27" customHeight="1">
      <c r="A13" s="303">
        <f>+'Master Data'!B441</f>
        <v>7</v>
      </c>
      <c r="B13" s="3308" t="str">
        <f>IF(ISBLANK(+'Master Data'!C441)," ",+'Master Data'!C441)</f>
        <v xml:space="preserve"> </v>
      </c>
      <c r="C13" s="3309"/>
      <c r="D13" s="3309"/>
      <c r="E13" s="3309"/>
      <c r="F13" s="3309"/>
      <c r="G13" s="3310"/>
      <c r="H13" s="303" t="str">
        <f>IF(ISBLANK(+'Master Data'!J441)," ",+'Master Data'!J441)</f>
        <v xml:space="preserve"> </v>
      </c>
      <c r="I13" s="303" t="str">
        <f>IF(ISBLANK(+'Master Data'!G441)," ",+'Master Data'!G441)</f>
        <v xml:space="preserve"> </v>
      </c>
      <c r="J13" s="303" t="str">
        <f>IF(ISBLANK(+'Master Data'!H441)," ",+'Master Data'!H441)</f>
        <v xml:space="preserve"> </v>
      </c>
      <c r="K13" s="471" t="str">
        <f>IF(ISBLANK(+'Master Data'!H441)," ",+I13*J13)</f>
        <v xml:space="preserve"> </v>
      </c>
    </row>
    <row r="14" spans="1:12" ht="27" customHeight="1">
      <c r="A14" s="303">
        <f>+'Master Data'!B442</f>
        <v>8</v>
      </c>
      <c r="B14" s="3308" t="str">
        <f>IF(ISBLANK(+'Master Data'!C442)," ",+'Master Data'!C442)</f>
        <v xml:space="preserve"> </v>
      </c>
      <c r="C14" s="3309"/>
      <c r="D14" s="3309"/>
      <c r="E14" s="3309"/>
      <c r="F14" s="3309"/>
      <c r="G14" s="3310"/>
      <c r="H14" s="303" t="str">
        <f>IF(ISBLANK(+'Master Data'!J442)," ",+'Master Data'!J442)</f>
        <v xml:space="preserve"> </v>
      </c>
      <c r="I14" s="303" t="str">
        <f>IF(ISBLANK(+'Master Data'!G442)," ",+'Master Data'!G442)</f>
        <v xml:space="preserve"> </v>
      </c>
      <c r="J14" s="303" t="str">
        <f>IF(ISBLANK(+'Master Data'!H442)," ",+'Master Data'!H442)</f>
        <v xml:space="preserve"> </v>
      </c>
      <c r="K14" s="471" t="str">
        <f>IF(ISBLANK(+'Master Data'!H442)," ",+I14*J14)</f>
        <v xml:space="preserve"> </v>
      </c>
    </row>
    <row r="15" spans="1:12" ht="27" customHeight="1">
      <c r="A15" s="303">
        <f>+'Master Data'!B443</f>
        <v>9</v>
      </c>
      <c r="B15" s="3308" t="str">
        <f>IF(ISBLANK(+'Master Data'!C443)," ",+'Master Data'!C443)</f>
        <v xml:space="preserve"> </v>
      </c>
      <c r="C15" s="3309"/>
      <c r="D15" s="3309"/>
      <c r="E15" s="3309"/>
      <c r="F15" s="3309"/>
      <c r="G15" s="3310"/>
      <c r="H15" s="303" t="str">
        <f>IF(ISBLANK(+'Master Data'!J443)," ",+'Master Data'!J443)</f>
        <v xml:space="preserve"> </v>
      </c>
      <c r="I15" s="303" t="str">
        <f>IF(ISBLANK(+'Master Data'!G443)," ",+'Master Data'!G443)</f>
        <v xml:space="preserve"> </v>
      </c>
      <c r="J15" s="303" t="str">
        <f>IF(ISBLANK(+'Master Data'!H443)," ",+'Master Data'!H443)</f>
        <v xml:space="preserve"> </v>
      </c>
      <c r="K15" s="471" t="str">
        <f>IF(ISBLANK(+'Master Data'!H443)," ",+I15*J15)</f>
        <v xml:space="preserve"> </v>
      </c>
    </row>
    <row r="16" spans="1:12" ht="27" customHeight="1">
      <c r="A16" s="303">
        <f>+'Master Data'!B444</f>
        <v>10</v>
      </c>
      <c r="B16" s="3308" t="str">
        <f>IF(ISBLANK(+'Master Data'!C444)," ",+'Master Data'!C444)</f>
        <v xml:space="preserve"> </v>
      </c>
      <c r="C16" s="3309"/>
      <c r="D16" s="3309"/>
      <c r="E16" s="3309"/>
      <c r="F16" s="3309"/>
      <c r="G16" s="3310"/>
      <c r="H16" s="303" t="str">
        <f>IF(ISBLANK(+'Master Data'!J444)," ",+'Master Data'!J444)</f>
        <v xml:space="preserve"> </v>
      </c>
      <c r="I16" s="303" t="str">
        <f>IF(ISBLANK(+'Master Data'!G444)," ",+'Master Data'!G444)</f>
        <v xml:space="preserve"> </v>
      </c>
      <c r="J16" s="303" t="str">
        <f>IF(ISBLANK(+'Master Data'!H444)," ",+'Master Data'!H444)</f>
        <v xml:space="preserve"> </v>
      </c>
      <c r="K16" s="471" t="str">
        <f>IF(ISBLANK(+'Master Data'!H444)," ",+I16*J16)</f>
        <v xml:space="preserve"> </v>
      </c>
    </row>
    <row r="17" spans="1:11" ht="27" customHeight="1">
      <c r="A17" s="303">
        <f>+'Master Data'!B445</f>
        <v>11</v>
      </c>
      <c r="B17" s="3308" t="str">
        <f>IF(ISBLANK(+'Master Data'!C445)," ",+'Master Data'!C445)</f>
        <v xml:space="preserve"> </v>
      </c>
      <c r="C17" s="3309"/>
      <c r="D17" s="3309"/>
      <c r="E17" s="3309"/>
      <c r="F17" s="3309"/>
      <c r="G17" s="3310"/>
      <c r="H17" s="303" t="str">
        <f>IF(ISBLANK(+'Master Data'!J445)," ",+'Master Data'!J445)</f>
        <v xml:space="preserve"> </v>
      </c>
      <c r="I17" s="303" t="str">
        <f>IF(ISBLANK(+'Master Data'!G445)," ",+'Master Data'!G445)</f>
        <v xml:space="preserve"> </v>
      </c>
      <c r="J17" s="303" t="str">
        <f>IF(ISBLANK(+'Master Data'!H445)," ",+'Master Data'!H445)</f>
        <v xml:space="preserve"> </v>
      </c>
      <c r="K17" s="471" t="str">
        <f>IF(ISBLANK(+'Master Data'!H445)," ",+I17*J17)</f>
        <v xml:space="preserve"> </v>
      </c>
    </row>
    <row r="18" spans="1:11" ht="27" customHeight="1">
      <c r="A18" s="303">
        <f>+'Master Data'!B446</f>
        <v>12</v>
      </c>
      <c r="B18" s="3308" t="str">
        <f>IF(ISBLANK(+'Master Data'!C446)," ",+'Master Data'!C446)</f>
        <v xml:space="preserve"> </v>
      </c>
      <c r="C18" s="3309"/>
      <c r="D18" s="3309"/>
      <c r="E18" s="3309"/>
      <c r="F18" s="3309"/>
      <c r="G18" s="3310"/>
      <c r="H18" s="303" t="str">
        <f>IF(ISBLANK(+'Master Data'!J446)," ",+'Master Data'!J446)</f>
        <v xml:space="preserve"> </v>
      </c>
      <c r="I18" s="303" t="str">
        <f>IF(ISBLANK(+'Master Data'!G446)," ",+'Master Data'!G446)</f>
        <v xml:space="preserve"> </v>
      </c>
      <c r="J18" s="303" t="str">
        <f>IF(ISBLANK(+'Master Data'!H446)," ",+'Master Data'!H446)</f>
        <v xml:space="preserve"> </v>
      </c>
      <c r="K18" s="471" t="str">
        <f>IF(ISBLANK(+'Master Data'!H446)," ",+I18*J18)</f>
        <v xml:space="preserve"> </v>
      </c>
    </row>
    <row r="19" spans="1:11" ht="27" customHeight="1">
      <c r="A19" s="303">
        <f>+'Master Data'!B447</f>
        <v>13</v>
      </c>
      <c r="B19" s="3308" t="str">
        <f>IF(ISBLANK(+'Master Data'!C447)," ",+'Master Data'!C447)</f>
        <v xml:space="preserve"> </v>
      </c>
      <c r="C19" s="3309"/>
      <c r="D19" s="3309"/>
      <c r="E19" s="3309"/>
      <c r="F19" s="3309"/>
      <c r="G19" s="3310"/>
      <c r="H19" s="303" t="str">
        <f>IF(ISBLANK(+'Master Data'!J447)," ",+'Master Data'!J447)</f>
        <v xml:space="preserve"> </v>
      </c>
      <c r="I19" s="303" t="str">
        <f>IF(ISBLANK(+'Master Data'!G447)," ",+'Master Data'!G447)</f>
        <v xml:space="preserve"> </v>
      </c>
      <c r="J19" s="303" t="str">
        <f>IF(ISBLANK(+'Master Data'!H447)," ",+'Master Data'!H447)</f>
        <v xml:space="preserve"> </v>
      </c>
      <c r="K19" s="471" t="str">
        <f>IF(ISBLANK(+'Master Data'!H447)," ",+I19*J19)</f>
        <v xml:space="preserve"> </v>
      </c>
    </row>
    <row r="20" spans="1:11" ht="27" customHeight="1">
      <c r="A20" s="303">
        <f>+'Master Data'!B448</f>
        <v>14</v>
      </c>
      <c r="B20" s="3308" t="str">
        <f>IF(ISBLANK(+'Master Data'!C448)," ",+'Master Data'!C448)</f>
        <v xml:space="preserve"> </v>
      </c>
      <c r="C20" s="3309"/>
      <c r="D20" s="3309"/>
      <c r="E20" s="3309"/>
      <c r="F20" s="3309"/>
      <c r="G20" s="3310"/>
      <c r="H20" s="303" t="str">
        <f>IF(ISBLANK(+'Master Data'!J448)," ",+'Master Data'!J448)</f>
        <v xml:space="preserve"> </v>
      </c>
      <c r="I20" s="303" t="str">
        <f>IF(ISBLANK(+'Master Data'!G448)," ",+'Master Data'!G448)</f>
        <v xml:space="preserve"> </v>
      </c>
      <c r="J20" s="303" t="str">
        <f>IF(ISBLANK(+'Master Data'!H448)," ",+'Master Data'!H448)</f>
        <v xml:space="preserve"> </v>
      </c>
      <c r="K20" s="471" t="str">
        <f>IF(ISBLANK(+'Master Data'!H448)," ",+I20*J20)</f>
        <v xml:space="preserve"> </v>
      </c>
    </row>
    <row r="21" spans="1:11" ht="27" customHeight="1">
      <c r="A21" s="303">
        <f>+'Master Data'!B449</f>
        <v>15</v>
      </c>
      <c r="B21" s="3308" t="str">
        <f>IF(ISBLANK(+'Master Data'!C449)," ",+'Master Data'!C449)</f>
        <v xml:space="preserve"> </v>
      </c>
      <c r="C21" s="3309"/>
      <c r="D21" s="3309"/>
      <c r="E21" s="3309"/>
      <c r="F21" s="3309"/>
      <c r="G21" s="3310"/>
      <c r="H21" s="303" t="str">
        <f>IF(ISBLANK(+'Master Data'!J449)," ",+'Master Data'!J449)</f>
        <v xml:space="preserve"> </v>
      </c>
      <c r="I21" s="303" t="str">
        <f>IF(ISBLANK(+'Master Data'!G449)," ",+'Master Data'!G449)</f>
        <v xml:space="preserve"> </v>
      </c>
      <c r="J21" s="303" t="str">
        <f>IF(ISBLANK(+'Master Data'!H449)," ",+'Master Data'!H449)</f>
        <v xml:space="preserve"> </v>
      </c>
      <c r="K21" s="471" t="str">
        <f>IF(ISBLANK(+'Master Data'!H449)," ",+I21*J21)</f>
        <v xml:space="preserve"> </v>
      </c>
    </row>
    <row r="22" spans="1:11" ht="27" customHeight="1">
      <c r="A22" s="303">
        <f>+'Master Data'!B450</f>
        <v>16</v>
      </c>
      <c r="B22" s="3308" t="str">
        <f>IF(ISBLANK(+'Master Data'!C450)," ",+'Master Data'!C450)</f>
        <v xml:space="preserve"> </v>
      </c>
      <c r="C22" s="3309"/>
      <c r="D22" s="3309"/>
      <c r="E22" s="3309"/>
      <c r="F22" s="3309"/>
      <c r="G22" s="3310"/>
      <c r="H22" s="303" t="str">
        <f>IF(ISBLANK(+'Master Data'!J450)," ",+'Master Data'!J450)</f>
        <v xml:space="preserve"> </v>
      </c>
      <c r="I22" s="303" t="str">
        <f>IF(ISBLANK(+'Master Data'!G450)," ",+'Master Data'!G450)</f>
        <v xml:space="preserve"> </v>
      </c>
      <c r="J22" s="303" t="str">
        <f>IF(ISBLANK(+'Master Data'!H450)," ",+'Master Data'!H450)</f>
        <v xml:space="preserve"> </v>
      </c>
      <c r="K22" s="471" t="str">
        <f>IF(ISBLANK(+'Master Data'!H450)," ",+I22*J22)</f>
        <v xml:space="preserve"> </v>
      </c>
    </row>
    <row r="23" spans="1:11" ht="27" customHeight="1">
      <c r="A23" s="303">
        <f>+'Master Data'!B451</f>
        <v>17</v>
      </c>
      <c r="B23" s="3308" t="str">
        <f>IF(ISBLANK(+'Master Data'!C451)," ",+'Master Data'!C451)</f>
        <v xml:space="preserve"> </v>
      </c>
      <c r="C23" s="3309"/>
      <c r="D23" s="3309"/>
      <c r="E23" s="3309"/>
      <c r="F23" s="3309"/>
      <c r="G23" s="3310"/>
      <c r="H23" s="303" t="str">
        <f>IF(ISBLANK(+'Master Data'!J451)," ",+'Master Data'!J451)</f>
        <v xml:space="preserve"> </v>
      </c>
      <c r="I23" s="303" t="str">
        <f>IF(ISBLANK(+'Master Data'!G451)," ",+'Master Data'!G451)</f>
        <v xml:space="preserve"> </v>
      </c>
      <c r="J23" s="303" t="str">
        <f>IF(ISBLANK(+'Master Data'!H451)," ",+'Master Data'!H451)</f>
        <v xml:space="preserve"> </v>
      </c>
      <c r="K23" s="471" t="str">
        <f>IF(ISBLANK(+'Master Data'!H451)," ",+I23*J23)</f>
        <v xml:space="preserve"> </v>
      </c>
    </row>
    <row r="24" spans="1:11" ht="27" customHeight="1">
      <c r="A24" s="303">
        <f>+'Master Data'!B452</f>
        <v>18</v>
      </c>
      <c r="B24" s="3308" t="str">
        <f>IF(ISBLANK(+'Master Data'!C452)," ",+'Master Data'!C452)</f>
        <v xml:space="preserve"> </v>
      </c>
      <c r="C24" s="3309"/>
      <c r="D24" s="3309"/>
      <c r="E24" s="3309"/>
      <c r="F24" s="3309"/>
      <c r="G24" s="3310"/>
      <c r="H24" s="303" t="str">
        <f>IF(ISBLANK(+'Master Data'!J452)," ",+'Master Data'!J452)</f>
        <v xml:space="preserve"> </v>
      </c>
      <c r="I24" s="303" t="str">
        <f>IF(ISBLANK(+'Master Data'!G452)," ",+'Master Data'!G452)</f>
        <v xml:space="preserve"> </v>
      </c>
      <c r="J24" s="303" t="str">
        <f>IF(ISBLANK(+'Master Data'!H452)," ",+'Master Data'!H452)</f>
        <v xml:space="preserve"> </v>
      </c>
      <c r="K24" s="471" t="str">
        <f>IF(ISBLANK(+'Master Data'!H452)," ",+I24*J24)</f>
        <v xml:space="preserve"> </v>
      </c>
    </row>
    <row r="25" spans="1:11" ht="27" customHeight="1">
      <c r="A25" s="303">
        <f>+'Master Data'!B453</f>
        <v>19</v>
      </c>
      <c r="B25" s="3308" t="str">
        <f>IF(ISBLANK(+'Master Data'!C453)," ",+'Master Data'!C453)</f>
        <v xml:space="preserve"> </v>
      </c>
      <c r="C25" s="3309"/>
      <c r="D25" s="3309"/>
      <c r="E25" s="3309"/>
      <c r="F25" s="3309"/>
      <c r="G25" s="3310"/>
      <c r="H25" s="303" t="str">
        <f>IF(ISBLANK(+'Master Data'!J453)," ",+'Master Data'!J453)</f>
        <v xml:space="preserve"> </v>
      </c>
      <c r="I25" s="303" t="str">
        <f>IF(ISBLANK(+'Master Data'!G453)," ",+'Master Data'!G453)</f>
        <v xml:space="preserve"> </v>
      </c>
      <c r="J25" s="303" t="str">
        <f>IF(ISBLANK(+'Master Data'!H453)," ",+'Master Data'!H453)</f>
        <v xml:space="preserve"> </v>
      </c>
      <c r="K25" s="471" t="str">
        <f>IF(ISBLANK(+'Master Data'!H453)," ",+I25*J25)</f>
        <v xml:space="preserve"> </v>
      </c>
    </row>
    <row r="26" spans="1:11" ht="27" customHeight="1">
      <c r="A26" s="303">
        <f>+'Master Data'!B454</f>
        <v>20</v>
      </c>
      <c r="B26" s="3308" t="str">
        <f>IF(ISBLANK(+'Master Data'!C454)," ",+'Master Data'!C454)</f>
        <v xml:space="preserve"> </v>
      </c>
      <c r="C26" s="3309"/>
      <c r="D26" s="3309"/>
      <c r="E26" s="3309"/>
      <c r="F26" s="3309"/>
      <c r="G26" s="3310"/>
      <c r="H26" s="303" t="str">
        <f>IF(ISBLANK(+'Master Data'!J454)," ",+'Master Data'!J454)</f>
        <v xml:space="preserve"> </v>
      </c>
      <c r="I26" s="303" t="str">
        <f>IF(ISBLANK(+'Master Data'!G454)," ",+'Master Data'!G454)</f>
        <v xml:space="preserve"> </v>
      </c>
      <c r="J26" s="303" t="str">
        <f>IF(ISBLANK(+'Master Data'!H454)," ",+'Master Data'!H454)</f>
        <v xml:space="preserve"> </v>
      </c>
      <c r="K26" s="471" t="str">
        <f>IF(ISBLANK(+'Master Data'!H454)," ",+I26*J26)</f>
        <v xml:space="preserve"> </v>
      </c>
    </row>
    <row r="27" spans="1:11" ht="27" customHeight="1">
      <c r="A27" s="303">
        <f>+'Master Data'!B455</f>
        <v>21</v>
      </c>
      <c r="B27" s="3308" t="str">
        <f>IF(ISBLANK(+'Master Data'!C455)," ",+'Master Data'!C455)</f>
        <v xml:space="preserve"> </v>
      </c>
      <c r="C27" s="3309"/>
      <c r="D27" s="3309"/>
      <c r="E27" s="3309"/>
      <c r="F27" s="3309"/>
      <c r="G27" s="3310"/>
      <c r="H27" s="303" t="str">
        <f>IF(ISBLANK(+'Master Data'!J455)," ",+'Master Data'!J455)</f>
        <v xml:space="preserve"> </v>
      </c>
      <c r="I27" s="303" t="str">
        <f>IF(ISBLANK(+'Master Data'!G455)," ",+'Master Data'!G455)</f>
        <v xml:space="preserve"> </v>
      </c>
      <c r="J27" s="303" t="str">
        <f>IF(ISBLANK(+'Master Data'!H455)," ",+'Master Data'!H455)</f>
        <v xml:space="preserve"> </v>
      </c>
      <c r="K27" s="471" t="str">
        <f>IF(ISBLANK(+'Master Data'!H455)," ",+I27*J27)</f>
        <v xml:space="preserve"> </v>
      </c>
    </row>
    <row r="28" spans="1:11" ht="27" customHeight="1">
      <c r="A28" s="303">
        <f>+'Master Data'!B456</f>
        <v>22</v>
      </c>
      <c r="B28" s="3308" t="str">
        <f>IF(ISBLANK(+'Master Data'!C456)," ",+'Master Data'!C456)</f>
        <v xml:space="preserve"> </v>
      </c>
      <c r="C28" s="3309"/>
      <c r="D28" s="3309"/>
      <c r="E28" s="3309"/>
      <c r="F28" s="3309"/>
      <c r="G28" s="3310"/>
      <c r="H28" s="303" t="str">
        <f>IF(ISBLANK(+'Master Data'!J456)," ",+'Master Data'!J456)</f>
        <v xml:space="preserve"> </v>
      </c>
      <c r="I28" s="303" t="str">
        <f>IF(ISBLANK(+'Master Data'!G456)," ",+'Master Data'!G456)</f>
        <v xml:space="preserve"> </v>
      </c>
      <c r="J28" s="303" t="str">
        <f>IF(ISBLANK(+'Master Data'!H456)," ",+'Master Data'!H456)</f>
        <v xml:space="preserve"> </v>
      </c>
      <c r="K28" s="471" t="str">
        <f>IF(ISBLANK(+'Master Data'!H456)," ",+I28*J28)</f>
        <v xml:space="preserve"> </v>
      </c>
    </row>
    <row r="29" spans="1:11" ht="27" customHeight="1">
      <c r="A29" s="303">
        <f>+'Master Data'!B457</f>
        <v>23</v>
      </c>
      <c r="B29" s="3308" t="str">
        <f>IF(ISBLANK(+'Master Data'!C457)," ",+'Master Data'!C457)</f>
        <v xml:space="preserve"> </v>
      </c>
      <c r="C29" s="3309"/>
      <c r="D29" s="3309"/>
      <c r="E29" s="3309"/>
      <c r="F29" s="3309"/>
      <c r="G29" s="3310"/>
      <c r="H29" s="303" t="str">
        <f>IF(ISBLANK(+'Master Data'!J457)," ",+'Master Data'!J457)</f>
        <v xml:space="preserve"> </v>
      </c>
      <c r="I29" s="303" t="str">
        <f>IF(ISBLANK(+'Master Data'!G457)," ",+'Master Data'!G457)</f>
        <v xml:space="preserve"> </v>
      </c>
      <c r="J29" s="303" t="str">
        <f>IF(ISBLANK(+'Master Data'!H457)," ",+'Master Data'!H457)</f>
        <v xml:space="preserve"> </v>
      </c>
      <c r="K29" s="471" t="str">
        <f>IF(ISBLANK(+'Master Data'!H457)," ",+I29*J29)</f>
        <v xml:space="preserve"> </v>
      </c>
    </row>
    <row r="30" spans="1:11" ht="27" customHeight="1">
      <c r="A30" s="303">
        <f>+'Master Data'!B458</f>
        <v>24</v>
      </c>
      <c r="B30" s="3308" t="str">
        <f>IF(ISBLANK(+'Master Data'!C458)," ",+'Master Data'!C458)</f>
        <v xml:space="preserve"> </v>
      </c>
      <c r="C30" s="3309"/>
      <c r="D30" s="3309"/>
      <c r="E30" s="3309"/>
      <c r="F30" s="3309"/>
      <c r="G30" s="3310"/>
      <c r="H30" s="303" t="str">
        <f>IF(ISBLANK(+'Master Data'!J458)," ",+'Master Data'!J458)</f>
        <v xml:space="preserve"> </v>
      </c>
      <c r="I30" s="303" t="str">
        <f>IF(ISBLANK(+'Master Data'!G458)," ",+'Master Data'!G458)</f>
        <v xml:space="preserve"> </v>
      </c>
      <c r="J30" s="303" t="str">
        <f>IF(ISBLANK(+'Master Data'!H458)," ",+'Master Data'!H458)</f>
        <v xml:space="preserve"> </v>
      </c>
      <c r="K30" s="471" t="str">
        <f>IF(ISBLANK(+'Master Data'!H458)," ",+I30*J30)</f>
        <v xml:space="preserve"> </v>
      </c>
    </row>
    <row r="31" spans="1:11" ht="27" customHeight="1">
      <c r="A31" s="303">
        <f>+'Master Data'!B459</f>
        <v>25</v>
      </c>
      <c r="B31" s="3308" t="str">
        <f>IF(ISBLANK(+'Master Data'!C459)," ",+'Master Data'!C459)</f>
        <v xml:space="preserve"> </v>
      </c>
      <c r="C31" s="3309"/>
      <c r="D31" s="3309"/>
      <c r="E31" s="3309"/>
      <c r="F31" s="3309"/>
      <c r="G31" s="3310"/>
      <c r="H31" s="303" t="str">
        <f>IF(ISBLANK(+'Master Data'!J459)," ",+'Master Data'!J459)</f>
        <v xml:space="preserve"> </v>
      </c>
      <c r="I31" s="303" t="str">
        <f>IF(ISBLANK(+'Master Data'!G459)," ",+'Master Data'!G459)</f>
        <v xml:space="preserve"> </v>
      </c>
      <c r="J31" s="303" t="str">
        <f>IF(ISBLANK(+'Master Data'!H459)," ",+'Master Data'!H459)</f>
        <v xml:space="preserve"> </v>
      </c>
      <c r="K31" s="471" t="str">
        <f>IF(ISBLANK(+'Master Data'!H459)," ",+I31*J31)</f>
        <v xml:space="preserve"> </v>
      </c>
    </row>
    <row r="32" spans="1:11" ht="27" customHeight="1">
      <c r="A32" s="303">
        <f>+'Master Data'!B460</f>
        <v>26</v>
      </c>
      <c r="B32" s="3308" t="str">
        <f>IF(ISBLANK(+'Master Data'!C460)," ",+'Master Data'!C460)</f>
        <v xml:space="preserve"> </v>
      </c>
      <c r="C32" s="3309"/>
      <c r="D32" s="3309"/>
      <c r="E32" s="3309"/>
      <c r="F32" s="3309"/>
      <c r="G32" s="3310"/>
      <c r="H32" s="303" t="str">
        <f>IF(ISBLANK(+'Master Data'!J460)," ",+'Master Data'!J460)</f>
        <v xml:space="preserve"> </v>
      </c>
      <c r="I32" s="303" t="str">
        <f>IF(ISBLANK(+'Master Data'!G460)," ",+'Master Data'!G460)</f>
        <v xml:space="preserve"> </v>
      </c>
      <c r="J32" s="303" t="str">
        <f>IF(ISBLANK(+'Master Data'!H460)," ",+'Master Data'!H460)</f>
        <v xml:space="preserve"> </v>
      </c>
      <c r="K32" s="471" t="str">
        <f>IF(ISBLANK(+'Master Data'!H460)," ",+I32*J32)</f>
        <v xml:space="preserve"> </v>
      </c>
    </row>
    <row r="33" spans="1:11" ht="27" customHeight="1">
      <c r="A33" s="303">
        <f>+'Master Data'!B461</f>
        <v>27</v>
      </c>
      <c r="B33" s="3308" t="str">
        <f>IF(ISBLANK(+'Master Data'!C461)," ",+'Master Data'!C461)</f>
        <v xml:space="preserve"> </v>
      </c>
      <c r="C33" s="3309"/>
      <c r="D33" s="3309"/>
      <c r="E33" s="3309"/>
      <c r="F33" s="3309"/>
      <c r="G33" s="3310"/>
      <c r="H33" s="303" t="str">
        <f>IF(ISBLANK(+'Master Data'!J461)," ",+'Master Data'!J461)</f>
        <v xml:space="preserve"> </v>
      </c>
      <c r="I33" s="303" t="str">
        <f>IF(ISBLANK(+'Master Data'!G461)," ",+'Master Data'!G461)</f>
        <v xml:space="preserve"> </v>
      </c>
      <c r="J33" s="303" t="str">
        <f>IF(ISBLANK(+'Master Data'!H461)," ",+'Master Data'!H461)</f>
        <v xml:space="preserve"> </v>
      </c>
      <c r="K33" s="471" t="str">
        <f>IF(ISBLANK(+'Master Data'!H461)," ",+I33*J33)</f>
        <v xml:space="preserve"> </v>
      </c>
    </row>
    <row r="34" spans="1:11" ht="27" customHeight="1">
      <c r="A34" s="303">
        <f>+'Master Data'!B462</f>
        <v>28</v>
      </c>
      <c r="B34" s="3308" t="str">
        <f>IF(ISBLANK(+'Master Data'!C462)," ",+'Master Data'!C462)</f>
        <v xml:space="preserve"> </v>
      </c>
      <c r="C34" s="3309"/>
      <c r="D34" s="3309"/>
      <c r="E34" s="3309"/>
      <c r="F34" s="3309"/>
      <c r="G34" s="3310"/>
      <c r="H34" s="303" t="str">
        <f>IF(ISBLANK(+'Master Data'!J462)," ",+'Master Data'!J462)</f>
        <v xml:space="preserve"> </v>
      </c>
      <c r="I34" s="303" t="str">
        <f>IF(ISBLANK(+'Master Data'!G462)," ",+'Master Data'!G462)</f>
        <v xml:space="preserve"> </v>
      </c>
      <c r="J34" s="303" t="str">
        <f>IF(ISBLANK(+'Master Data'!H462)," ",+'Master Data'!H462)</f>
        <v xml:space="preserve"> </v>
      </c>
      <c r="K34" s="471" t="str">
        <f>IF(ISBLANK(+'Master Data'!H462)," ",+I34*J34)</f>
        <v xml:space="preserve"> </v>
      </c>
    </row>
    <row r="35" spans="1:11" ht="27" customHeight="1">
      <c r="A35" s="303">
        <f>+'Master Data'!B463</f>
        <v>29</v>
      </c>
      <c r="B35" s="3308" t="str">
        <f>IF(ISBLANK(+'Master Data'!C463)," ",+'Master Data'!C463)</f>
        <v xml:space="preserve"> </v>
      </c>
      <c r="C35" s="3309"/>
      <c r="D35" s="3309"/>
      <c r="E35" s="3309"/>
      <c r="F35" s="3309"/>
      <c r="G35" s="3310"/>
      <c r="H35" s="303" t="str">
        <f>IF(ISBLANK(+'Master Data'!J463)," ",+'Master Data'!J463)</f>
        <v xml:space="preserve"> </v>
      </c>
      <c r="I35" s="303" t="str">
        <f>IF(ISBLANK(+'Master Data'!G463)," ",+'Master Data'!G463)</f>
        <v xml:space="preserve"> </v>
      </c>
      <c r="J35" s="303" t="str">
        <f>IF(ISBLANK(+'Master Data'!H463)," ",+'Master Data'!H463)</f>
        <v xml:space="preserve"> </v>
      </c>
      <c r="K35" s="471" t="str">
        <f>IF(ISBLANK(+'Master Data'!H463)," ",+I35*J35)</f>
        <v xml:space="preserve"> </v>
      </c>
    </row>
    <row r="36" spans="1:11" ht="27" customHeight="1">
      <c r="A36" s="303">
        <f>+'Master Data'!B464</f>
        <v>30</v>
      </c>
      <c r="B36" s="3308" t="str">
        <f>IF(ISBLANK(+'Master Data'!C464)," ",+'Master Data'!C464)</f>
        <v xml:space="preserve"> </v>
      </c>
      <c r="C36" s="3309"/>
      <c r="D36" s="3309"/>
      <c r="E36" s="3309"/>
      <c r="F36" s="3309"/>
      <c r="G36" s="3310"/>
      <c r="H36" s="303" t="str">
        <f>IF(ISBLANK(+'Master Data'!J464)," ",+'Master Data'!J464)</f>
        <v xml:space="preserve"> </v>
      </c>
      <c r="I36" s="303" t="str">
        <f>IF(ISBLANK(+'Master Data'!G464)," ",+'Master Data'!G464)</f>
        <v xml:space="preserve"> </v>
      </c>
      <c r="J36" s="303" t="str">
        <f>IF(ISBLANK(+'Master Data'!H464)," ",+'Master Data'!H464)</f>
        <v xml:space="preserve"> </v>
      </c>
      <c r="K36" s="471" t="str">
        <f>IF(ISBLANK(+'Master Data'!H464)," ",+I36*J36)</f>
        <v xml:space="preserve"> </v>
      </c>
    </row>
    <row r="37" spans="1:11" ht="27" customHeight="1">
      <c r="A37" s="303">
        <f>+'Master Data'!B465</f>
        <v>31</v>
      </c>
      <c r="B37" s="3308" t="str">
        <f>IF(ISBLANK(+'Master Data'!C465)," ",+'Master Data'!C465)</f>
        <v xml:space="preserve"> </v>
      </c>
      <c r="C37" s="3309"/>
      <c r="D37" s="3309"/>
      <c r="E37" s="3309"/>
      <c r="F37" s="3309"/>
      <c r="G37" s="3310"/>
      <c r="H37" s="303" t="str">
        <f>IF(ISBLANK(+'Master Data'!J465)," ",+'Master Data'!J465)</f>
        <v xml:space="preserve"> </v>
      </c>
      <c r="I37" s="303" t="str">
        <f>IF(ISBLANK(+'Master Data'!G465)," ",+'Master Data'!G465)</f>
        <v xml:space="preserve"> </v>
      </c>
      <c r="J37" s="303" t="str">
        <f>IF(ISBLANK(+'Master Data'!H465)," ",+'Master Data'!H465)</f>
        <v xml:space="preserve"> </v>
      </c>
      <c r="K37" s="471" t="str">
        <f>IF(ISBLANK(+'Master Data'!H465)," ",+I37*J37)</f>
        <v xml:space="preserve"> </v>
      </c>
    </row>
    <row r="38" spans="1:11" ht="27" customHeight="1">
      <c r="A38" s="303">
        <f>+'Master Data'!B466</f>
        <v>32</v>
      </c>
      <c r="B38" s="3308" t="str">
        <f>IF(ISBLANK(+'Master Data'!C466)," ",+'Master Data'!C466)</f>
        <v xml:space="preserve"> </v>
      </c>
      <c r="C38" s="3309"/>
      <c r="D38" s="3309"/>
      <c r="E38" s="3309"/>
      <c r="F38" s="3309"/>
      <c r="G38" s="3310"/>
      <c r="H38" s="303" t="str">
        <f>IF(ISBLANK(+'Master Data'!J466)," ",+'Master Data'!J466)</f>
        <v xml:space="preserve"> </v>
      </c>
      <c r="I38" s="303" t="str">
        <f>IF(ISBLANK(+'Master Data'!G466)," ",+'Master Data'!G466)</f>
        <v xml:space="preserve"> </v>
      </c>
      <c r="J38" s="303" t="str">
        <f>IF(ISBLANK(+'Master Data'!H466)," ",+'Master Data'!H466)</f>
        <v xml:space="preserve"> </v>
      </c>
      <c r="K38" s="471" t="str">
        <f>IF(ISBLANK(+'Master Data'!H466)," ",+I38*J38)</f>
        <v xml:space="preserve"> </v>
      </c>
    </row>
    <row r="39" spans="1:11" ht="27" customHeight="1">
      <c r="A39" s="303">
        <f>+'Master Data'!B467</f>
        <v>33</v>
      </c>
      <c r="B39" s="3308" t="str">
        <f>IF(ISBLANK(+'Master Data'!C467)," ",+'Master Data'!C467)</f>
        <v xml:space="preserve"> </v>
      </c>
      <c r="C39" s="3309"/>
      <c r="D39" s="3309"/>
      <c r="E39" s="3309"/>
      <c r="F39" s="3309"/>
      <c r="G39" s="3310"/>
      <c r="H39" s="303" t="str">
        <f>IF(ISBLANK(+'Master Data'!J467)," ",+'Master Data'!J467)</f>
        <v xml:space="preserve"> </v>
      </c>
      <c r="I39" s="303" t="str">
        <f>IF(ISBLANK(+'Master Data'!G467)," ",+'Master Data'!G467)</f>
        <v xml:space="preserve"> </v>
      </c>
      <c r="J39" s="303" t="str">
        <f>IF(ISBLANK(+'Master Data'!H467)," ",+'Master Data'!H467)</f>
        <v xml:space="preserve"> </v>
      </c>
      <c r="K39" s="471" t="str">
        <f>IF(ISBLANK(+'Master Data'!H467)," ",+I39*J39)</f>
        <v xml:space="preserve"> </v>
      </c>
    </row>
    <row r="40" spans="1:11" ht="27" customHeight="1">
      <c r="A40" s="303">
        <f>+'Master Data'!B468</f>
        <v>34</v>
      </c>
      <c r="B40" s="3308" t="str">
        <f>IF(ISBLANK(+'Master Data'!C468)," ",+'Master Data'!C468)</f>
        <v xml:space="preserve"> </v>
      </c>
      <c r="C40" s="3309"/>
      <c r="D40" s="3309"/>
      <c r="E40" s="3309"/>
      <c r="F40" s="3309"/>
      <c r="G40" s="3310"/>
      <c r="H40" s="303" t="str">
        <f>IF(ISBLANK(+'Master Data'!J468)," ",+'Master Data'!J468)</f>
        <v xml:space="preserve"> </v>
      </c>
      <c r="I40" s="303" t="str">
        <f>IF(ISBLANK(+'Master Data'!G468)," ",+'Master Data'!G468)</f>
        <v xml:space="preserve"> </v>
      </c>
      <c r="J40" s="303" t="str">
        <f>IF(ISBLANK(+'Master Data'!H468)," ",+'Master Data'!H468)</f>
        <v xml:space="preserve"> </v>
      </c>
      <c r="K40" s="471" t="str">
        <f>IF(ISBLANK(+'Master Data'!H468)," ",+I40*J40)</f>
        <v xml:space="preserve"> </v>
      </c>
    </row>
    <row r="41" spans="1:11" ht="27" customHeight="1">
      <c r="A41" s="303">
        <f>+'Master Data'!B469</f>
        <v>35</v>
      </c>
      <c r="B41" s="3308" t="str">
        <f>IF(ISBLANK(+'Master Data'!C469)," ",+'Master Data'!C469)</f>
        <v xml:space="preserve"> </v>
      </c>
      <c r="C41" s="3309"/>
      <c r="D41" s="3309"/>
      <c r="E41" s="3309"/>
      <c r="F41" s="3309"/>
      <c r="G41" s="3310"/>
      <c r="H41" s="303" t="str">
        <f>IF(ISBLANK(+'Master Data'!J469)," ",+'Master Data'!J469)</f>
        <v xml:space="preserve"> </v>
      </c>
      <c r="I41" s="303" t="str">
        <f>IF(ISBLANK(+'Master Data'!G469)," ",+'Master Data'!G469)</f>
        <v xml:space="preserve"> </v>
      </c>
      <c r="J41" s="303" t="str">
        <f>IF(ISBLANK(+'Master Data'!H469)," ",+'Master Data'!H469)</f>
        <v xml:space="preserve"> </v>
      </c>
      <c r="K41" s="471" t="str">
        <f>IF(ISBLANK(+'Master Data'!H469)," ",+I41*J41)</f>
        <v xml:space="preserve"> </v>
      </c>
    </row>
    <row r="42" spans="1:11" ht="27" customHeight="1">
      <c r="A42" s="303">
        <f>+'Master Data'!B470</f>
        <v>36</v>
      </c>
      <c r="B42" s="3308" t="str">
        <f>IF(ISBLANK(+'Master Data'!C470)," ",+'Master Data'!C470)</f>
        <v xml:space="preserve"> </v>
      </c>
      <c r="C42" s="3309"/>
      <c r="D42" s="3309"/>
      <c r="E42" s="3309"/>
      <c r="F42" s="3309"/>
      <c r="G42" s="3310"/>
      <c r="H42" s="303" t="str">
        <f>IF(ISBLANK(+'Master Data'!J470)," ",+'Master Data'!J470)</f>
        <v xml:space="preserve"> </v>
      </c>
      <c r="I42" s="303" t="str">
        <f>IF(ISBLANK(+'Master Data'!G470)," ",+'Master Data'!G470)</f>
        <v xml:space="preserve"> </v>
      </c>
      <c r="J42" s="303" t="str">
        <f>IF(ISBLANK(+'Master Data'!H470)," ",+'Master Data'!H470)</f>
        <v xml:space="preserve"> </v>
      </c>
      <c r="K42" s="471" t="str">
        <f>IF(ISBLANK(+'Master Data'!H470)," ",+I42*J42)</f>
        <v xml:space="preserve"> </v>
      </c>
    </row>
    <row r="43" spans="1:11" ht="27" customHeight="1">
      <c r="A43" s="303">
        <f>+'Master Data'!B471</f>
        <v>37</v>
      </c>
      <c r="B43" s="3308" t="str">
        <f>IF(ISBLANK(+'Master Data'!C471)," ",+'Master Data'!C471)</f>
        <v xml:space="preserve"> </v>
      </c>
      <c r="C43" s="3309"/>
      <c r="D43" s="3309"/>
      <c r="E43" s="3309"/>
      <c r="F43" s="3309"/>
      <c r="G43" s="3310"/>
      <c r="H43" s="303" t="str">
        <f>IF(ISBLANK(+'Master Data'!J471)," ",+'Master Data'!J471)</f>
        <v xml:space="preserve"> </v>
      </c>
      <c r="I43" s="303" t="str">
        <f>IF(ISBLANK(+'Master Data'!G471)," ",+'Master Data'!G471)</f>
        <v xml:space="preserve"> </v>
      </c>
      <c r="J43" s="303" t="str">
        <f>IF(ISBLANK(+'Master Data'!H471)," ",+'Master Data'!H471)</f>
        <v xml:space="preserve"> </v>
      </c>
      <c r="K43" s="471" t="str">
        <f>IF(ISBLANK(+'Master Data'!H471)," ",+I43*J43)</f>
        <v xml:space="preserve"> </v>
      </c>
    </row>
    <row r="44" spans="1:11" ht="27" customHeight="1">
      <c r="A44" s="303">
        <f>+'Master Data'!B472</f>
        <v>38</v>
      </c>
      <c r="B44" s="3308" t="str">
        <f>IF(ISBLANK(+'Master Data'!C472)," ",+'Master Data'!C472)</f>
        <v xml:space="preserve"> </v>
      </c>
      <c r="C44" s="3309"/>
      <c r="D44" s="3309"/>
      <c r="E44" s="3309"/>
      <c r="F44" s="3309"/>
      <c r="G44" s="3310"/>
      <c r="H44" s="303" t="str">
        <f>IF(ISBLANK(+'Master Data'!J472)," ",+'Master Data'!J472)</f>
        <v xml:space="preserve"> </v>
      </c>
      <c r="I44" s="303" t="str">
        <f>IF(ISBLANK(+'Master Data'!G472)," ",+'Master Data'!G472)</f>
        <v xml:space="preserve"> </v>
      </c>
      <c r="J44" s="303" t="str">
        <f>IF(ISBLANK(+'Master Data'!H472)," ",+'Master Data'!H472)</f>
        <v xml:space="preserve"> </v>
      </c>
      <c r="K44" s="471" t="str">
        <f>IF(ISBLANK(+'Master Data'!H472)," ",+I44*J44)</f>
        <v xml:space="preserve"> </v>
      </c>
    </row>
    <row r="45" spans="1:11" ht="27" customHeight="1">
      <c r="A45" s="303">
        <f>+'Master Data'!B473</f>
        <v>39</v>
      </c>
      <c r="B45" s="3308" t="str">
        <f>IF(ISBLANK(+'Master Data'!C473)," ",+'Master Data'!C473)</f>
        <v xml:space="preserve"> </v>
      </c>
      <c r="C45" s="3309"/>
      <c r="D45" s="3309"/>
      <c r="E45" s="3309"/>
      <c r="F45" s="3309"/>
      <c r="G45" s="3310"/>
      <c r="H45" s="303" t="str">
        <f>IF(ISBLANK(+'Master Data'!J473)," ",+'Master Data'!J473)</f>
        <v xml:space="preserve"> </v>
      </c>
      <c r="I45" s="303" t="str">
        <f>IF(ISBLANK(+'Master Data'!G473)," ",+'Master Data'!G473)</f>
        <v xml:space="preserve"> </v>
      </c>
      <c r="J45" s="303" t="str">
        <f>IF(ISBLANK(+'Master Data'!H473)," ",+'Master Data'!H473)</f>
        <v xml:space="preserve"> </v>
      </c>
      <c r="K45" s="471" t="str">
        <f>IF(ISBLANK(+'Master Data'!H473)," ",+I45*J45)</f>
        <v xml:space="preserve"> </v>
      </c>
    </row>
    <row r="46" spans="1:11" ht="27" customHeight="1">
      <c r="A46" s="303">
        <f>+'Master Data'!B474</f>
        <v>40</v>
      </c>
      <c r="B46" s="3308" t="str">
        <f>IF(ISBLANK(+'Master Data'!C474)," ",+'Master Data'!C474)</f>
        <v xml:space="preserve"> </v>
      </c>
      <c r="C46" s="3309"/>
      <c r="D46" s="3309"/>
      <c r="E46" s="3309"/>
      <c r="F46" s="3309"/>
      <c r="G46" s="3310"/>
      <c r="H46" s="303" t="str">
        <f>IF(ISBLANK(+'Master Data'!J474)," ",+'Master Data'!J474)</f>
        <v xml:space="preserve"> </v>
      </c>
      <c r="I46" s="303" t="str">
        <f>IF(ISBLANK(+'Master Data'!G474)," ",+'Master Data'!G474)</f>
        <v xml:space="preserve"> </v>
      </c>
      <c r="J46" s="303" t="str">
        <f>IF(ISBLANK(+'Master Data'!H474)," ",+'Master Data'!H474)</f>
        <v xml:space="preserve"> </v>
      </c>
      <c r="K46" s="471" t="str">
        <f>IF(ISBLANK(+'Master Data'!H474)," ",+I46*J46)</f>
        <v xml:space="preserve"> </v>
      </c>
    </row>
    <row r="47" spans="1:11" ht="27" customHeight="1">
      <c r="A47" s="303">
        <f>+'Master Data'!B475</f>
        <v>41</v>
      </c>
      <c r="B47" s="3308" t="str">
        <f>IF(ISBLANK(+'Master Data'!C475)," ",+'Master Data'!C475)</f>
        <v xml:space="preserve"> </v>
      </c>
      <c r="C47" s="3309"/>
      <c r="D47" s="3309"/>
      <c r="E47" s="3309"/>
      <c r="F47" s="3309"/>
      <c r="G47" s="3310"/>
      <c r="H47" s="303" t="str">
        <f>IF(ISBLANK(+'Master Data'!J475)," ",+'Master Data'!J475)</f>
        <v xml:space="preserve"> </v>
      </c>
      <c r="I47" s="303" t="str">
        <f>IF(ISBLANK(+'Master Data'!G475)," ",+'Master Data'!G475)</f>
        <v xml:space="preserve"> </v>
      </c>
      <c r="J47" s="303" t="str">
        <f>IF(ISBLANK(+'Master Data'!H475)," ",+'Master Data'!H475)</f>
        <v xml:space="preserve"> </v>
      </c>
      <c r="K47" s="471" t="str">
        <f>IF(ISBLANK(+'Master Data'!H475)," ",+I47*J47)</f>
        <v xml:space="preserve"> </v>
      </c>
    </row>
    <row r="48" spans="1:11" ht="27" customHeight="1">
      <c r="A48" s="303">
        <f>+'Master Data'!B476</f>
        <v>42</v>
      </c>
      <c r="B48" s="3308" t="str">
        <f>IF(ISBLANK(+'Master Data'!C476)," ",+'Master Data'!C476)</f>
        <v xml:space="preserve"> </v>
      </c>
      <c r="C48" s="3309"/>
      <c r="D48" s="3309"/>
      <c r="E48" s="3309"/>
      <c r="F48" s="3309"/>
      <c r="G48" s="3310"/>
      <c r="H48" s="303" t="str">
        <f>IF(ISBLANK(+'Master Data'!J476)," ",+'Master Data'!J476)</f>
        <v xml:space="preserve"> </v>
      </c>
      <c r="I48" s="303" t="str">
        <f>IF(ISBLANK(+'Master Data'!G476)," ",+'Master Data'!G476)</f>
        <v xml:space="preserve"> </v>
      </c>
      <c r="J48" s="303" t="str">
        <f>IF(ISBLANK(+'Master Data'!H476)," ",+'Master Data'!H476)</f>
        <v xml:space="preserve"> </v>
      </c>
      <c r="K48" s="471" t="str">
        <f>IF(ISBLANK(+'Master Data'!H476)," ",+I48*J48)</f>
        <v xml:space="preserve"> </v>
      </c>
    </row>
    <row r="49" spans="1:23" ht="27" customHeight="1">
      <c r="A49" s="303">
        <f>+'Master Data'!B477</f>
        <v>43</v>
      </c>
      <c r="B49" s="3308" t="str">
        <f>IF(ISBLANK(+'Master Data'!C477)," ",+'Master Data'!C477)</f>
        <v xml:space="preserve"> </v>
      </c>
      <c r="C49" s="3309"/>
      <c r="D49" s="3309"/>
      <c r="E49" s="3309"/>
      <c r="F49" s="3309"/>
      <c r="G49" s="3310"/>
      <c r="H49" s="303" t="str">
        <f>IF(ISBLANK(+'Master Data'!J477)," ",+'Master Data'!J477)</f>
        <v xml:space="preserve"> </v>
      </c>
      <c r="I49" s="303" t="str">
        <f>IF(ISBLANK(+'Master Data'!G477)," ",+'Master Data'!G477)</f>
        <v xml:space="preserve"> </v>
      </c>
      <c r="J49" s="303" t="str">
        <f>IF(ISBLANK(+'Master Data'!H477)," ",+'Master Data'!H477)</f>
        <v xml:space="preserve"> </v>
      </c>
      <c r="K49" s="471" t="str">
        <f>IF(ISBLANK(+'Master Data'!H477)," ",+I49*J49)</f>
        <v xml:space="preserve"> </v>
      </c>
    </row>
    <row r="50" spans="1:23" ht="27" customHeight="1">
      <c r="A50" s="303">
        <f>+'Master Data'!B478</f>
        <v>44</v>
      </c>
      <c r="B50" s="3308" t="str">
        <f>IF(ISBLANK(+'Master Data'!C478)," ",+'Master Data'!C478)</f>
        <v xml:space="preserve"> </v>
      </c>
      <c r="C50" s="3309"/>
      <c r="D50" s="3309"/>
      <c r="E50" s="3309"/>
      <c r="F50" s="3309"/>
      <c r="G50" s="3310"/>
      <c r="H50" s="303" t="str">
        <f>IF(ISBLANK(+'Master Data'!J478)," ",+'Master Data'!J478)</f>
        <v xml:space="preserve"> </v>
      </c>
      <c r="I50" s="303" t="str">
        <f>IF(ISBLANK(+'Master Data'!G478)," ",+'Master Data'!G478)</f>
        <v xml:space="preserve"> </v>
      </c>
      <c r="J50" s="303" t="str">
        <f>IF(ISBLANK(+'Master Data'!H478)," ",+'Master Data'!H478)</f>
        <v xml:space="preserve"> </v>
      </c>
      <c r="K50" s="471" t="str">
        <f>IF(ISBLANK(+'Master Data'!H478)," ",+I50*J50)</f>
        <v xml:space="preserve"> </v>
      </c>
    </row>
    <row r="51" spans="1:23" ht="27" customHeight="1">
      <c r="A51" s="303">
        <f>+'Master Data'!B479</f>
        <v>45</v>
      </c>
      <c r="B51" s="3308" t="str">
        <f>IF(ISBLANK(+'Master Data'!C479)," ",+'Master Data'!C479)</f>
        <v xml:space="preserve"> </v>
      </c>
      <c r="C51" s="3309"/>
      <c r="D51" s="3309"/>
      <c r="E51" s="3309"/>
      <c r="F51" s="3309"/>
      <c r="G51" s="3310"/>
      <c r="H51" s="303" t="str">
        <f>IF(ISBLANK(+'Master Data'!J479)," ",+'Master Data'!J479)</f>
        <v xml:space="preserve"> </v>
      </c>
      <c r="I51" s="303" t="str">
        <f>IF(ISBLANK(+'Master Data'!G479)," ",+'Master Data'!G479)</f>
        <v xml:space="preserve"> </v>
      </c>
      <c r="J51" s="303" t="str">
        <f>IF(ISBLANK(+'Master Data'!H479)," ",+'Master Data'!H479)</f>
        <v xml:space="preserve"> </v>
      </c>
      <c r="K51" s="471" t="str">
        <f>IF(ISBLANK(+'Master Data'!H479)," ",+I51*J51)</f>
        <v xml:space="preserve"> </v>
      </c>
    </row>
    <row r="52" spans="1:23" ht="27" customHeight="1">
      <c r="A52" s="303">
        <f>+'Master Data'!B480</f>
        <v>46</v>
      </c>
      <c r="B52" s="3308" t="str">
        <f>IF(ISBLANK(+'Master Data'!C480)," ",+'Master Data'!C480)</f>
        <v xml:space="preserve"> </v>
      </c>
      <c r="C52" s="3309"/>
      <c r="D52" s="3309"/>
      <c r="E52" s="3309"/>
      <c r="F52" s="3309"/>
      <c r="G52" s="3310"/>
      <c r="H52" s="303" t="str">
        <f>IF(ISBLANK(+'Master Data'!J480)," ",+'Master Data'!J480)</f>
        <v xml:space="preserve"> </v>
      </c>
      <c r="I52" s="303" t="str">
        <f>IF(ISBLANK(+'Master Data'!G480)," ",+'Master Data'!G480)</f>
        <v xml:space="preserve"> </v>
      </c>
      <c r="J52" s="303" t="str">
        <f>IF(ISBLANK(+'Master Data'!H480)," ",+'Master Data'!H480)</f>
        <v xml:space="preserve"> </v>
      </c>
      <c r="K52" s="471" t="str">
        <f>IF(ISBLANK(+'Master Data'!H480)," ",+I52*J52)</f>
        <v xml:space="preserve"> </v>
      </c>
    </row>
    <row r="53" spans="1:23" s="21" customFormat="1" ht="21" customHeight="1">
      <c r="A53" s="3306" t="s">
        <v>1124</v>
      </c>
      <c r="B53" s="3306"/>
      <c r="C53" s="3306"/>
      <c r="D53" s="3306"/>
      <c r="E53" s="3306"/>
      <c r="F53" s="3306"/>
      <c r="G53" s="3306"/>
      <c r="H53" s="3306"/>
      <c r="I53" s="3306"/>
      <c r="J53" s="3306"/>
      <c r="K53" s="330">
        <f>SUM(K7:K52)</f>
        <v>0</v>
      </c>
    </row>
    <row r="54" spans="1:23" s="21" customFormat="1" ht="21" customHeight="1" thickBot="1">
      <c r="A54" s="3307" t="str">
        <f>CONCATENATE(O54,M54*100,N54)</f>
        <v>Add: Preliminary and General Costs of 12%</v>
      </c>
      <c r="B54" s="3307"/>
      <c r="C54" s="3307"/>
      <c r="D54" s="3307"/>
      <c r="E54" s="3307"/>
      <c r="F54" s="3307"/>
      <c r="G54" s="3307"/>
      <c r="H54" s="3307"/>
      <c r="I54" s="3307"/>
      <c r="J54" s="3307"/>
      <c r="K54" s="332">
        <f>+K53*M54</f>
        <v>0</v>
      </c>
      <c r="M54" s="1394">
        <f>+'Master Data'!H484</f>
        <v>0.12</v>
      </c>
      <c r="N54" s="1395" t="s">
        <v>558</v>
      </c>
      <c r="O54" s="3312" t="s">
        <v>1149</v>
      </c>
      <c r="P54" s="3312"/>
      <c r="Q54" s="3312"/>
      <c r="R54" s="3312"/>
      <c r="S54" s="400"/>
      <c r="T54" s="400"/>
      <c r="U54" s="400"/>
      <c r="V54" s="400"/>
      <c r="W54" s="400"/>
    </row>
    <row r="55" spans="1:23" s="21" customFormat="1" ht="21" customHeight="1" thickTop="1">
      <c r="A55" s="3306" t="s">
        <v>1125</v>
      </c>
      <c r="B55" s="3306"/>
      <c r="C55" s="3306"/>
      <c r="D55" s="3306"/>
      <c r="E55" s="3306"/>
      <c r="F55" s="3306"/>
      <c r="G55" s="3306"/>
      <c r="H55" s="3306"/>
      <c r="I55" s="3306"/>
      <c r="J55" s="3306"/>
      <c r="K55" s="331">
        <f>+K53+K54</f>
        <v>0</v>
      </c>
    </row>
    <row r="56" spans="1:23" s="21" customFormat="1" ht="21" customHeight="1" thickBot="1">
      <c r="A56" s="3306" t="s">
        <v>645</v>
      </c>
      <c r="B56" s="3306"/>
      <c r="C56" s="3306"/>
      <c r="D56" s="3306"/>
      <c r="E56" s="3306"/>
      <c r="F56" s="3306"/>
      <c r="G56" s="3306"/>
      <c r="H56" s="3306"/>
      <c r="I56" s="3306"/>
      <c r="J56" s="3306"/>
      <c r="K56" s="332">
        <f>+K55*0.14</f>
        <v>0</v>
      </c>
    </row>
    <row r="57" spans="1:23" s="21" customFormat="1" ht="21" customHeight="1" thickTop="1">
      <c r="A57" s="3306" t="s">
        <v>646</v>
      </c>
      <c r="B57" s="3306"/>
      <c r="C57" s="3306"/>
      <c r="D57" s="3306"/>
      <c r="E57" s="3306"/>
      <c r="F57" s="3306"/>
      <c r="G57" s="3306"/>
      <c r="H57" s="3306"/>
      <c r="I57" s="3306"/>
      <c r="J57" s="3306"/>
      <c r="K57" s="331">
        <f>+K53+K56</f>
        <v>0</v>
      </c>
    </row>
  </sheetData>
  <sheetProtection formatRows="0"/>
  <mergeCells count="61">
    <mergeCell ref="O54:R54"/>
    <mergeCell ref="B11:G11"/>
    <mergeCell ref="B12:G12"/>
    <mergeCell ref="B44:G44"/>
    <mergeCell ref="B45:G45"/>
    <mergeCell ref="B46:G46"/>
    <mergeCell ref="B25:G25"/>
    <mergeCell ref="B26:G26"/>
    <mergeCell ref="B13:G13"/>
    <mergeCell ref="B14:G14"/>
    <mergeCell ref="B20:G20"/>
    <mergeCell ref="B21:G21"/>
    <mergeCell ref="B22:G22"/>
    <mergeCell ref="B23:G23"/>
    <mergeCell ref="B24:G24"/>
    <mergeCell ref="B15:G15"/>
    <mergeCell ref="H4:I4"/>
    <mergeCell ref="J4:K4"/>
    <mergeCell ref="A1:K1"/>
    <mergeCell ref="A3:C3"/>
    <mergeCell ref="D3:K3"/>
    <mergeCell ref="A4:C4"/>
    <mergeCell ref="D4:G4"/>
    <mergeCell ref="B6:G6"/>
    <mergeCell ref="B7:G7"/>
    <mergeCell ref="B8:G8"/>
    <mergeCell ref="B9:G9"/>
    <mergeCell ref="B10:G10"/>
    <mergeCell ref="B16:G16"/>
    <mergeCell ref="B17:G17"/>
    <mergeCell ref="B18:G18"/>
    <mergeCell ref="B19:G19"/>
    <mergeCell ref="B27:G27"/>
    <mergeCell ref="A53:J53"/>
    <mergeCell ref="A56:J56"/>
    <mergeCell ref="B29:G29"/>
    <mergeCell ref="B30:G30"/>
    <mergeCell ref="B31:G31"/>
    <mergeCell ref="B32:G32"/>
    <mergeCell ref="B47:G47"/>
    <mergeCell ref="B48:G48"/>
    <mergeCell ref="B49:G49"/>
    <mergeCell ref="B50:G50"/>
    <mergeCell ref="B51:G51"/>
    <mergeCell ref="B52:G52"/>
    <mergeCell ref="A5:K5"/>
    <mergeCell ref="A57:J57"/>
    <mergeCell ref="A54:J54"/>
    <mergeCell ref="A55:J55"/>
    <mergeCell ref="B34:G34"/>
    <mergeCell ref="B35:G35"/>
    <mergeCell ref="B36:G36"/>
    <mergeCell ref="B37:G37"/>
    <mergeCell ref="B38:G38"/>
    <mergeCell ref="B39:G39"/>
    <mergeCell ref="B40:G40"/>
    <mergeCell ref="B41:G41"/>
    <mergeCell ref="B42:G42"/>
    <mergeCell ref="B43:G43"/>
    <mergeCell ref="B28:G28"/>
    <mergeCell ref="B33:G33"/>
  </mergeCells>
  <phoneticPr fontId="102"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7889" r:id="rId4" name="Button 1">
              <controlPr defaultSize="0" print="0" autoFill="0" autoPict="0" macro="[0]!ToMainMenu">
                <anchor>
                  <from>
                    <xdr:col>12</xdr:col>
                    <xdr:colOff>190500</xdr:colOff>
                    <xdr:row>0</xdr:row>
                    <xdr:rowOff>259080</xdr:rowOff>
                  </from>
                  <to>
                    <xdr:col>15</xdr:col>
                    <xdr:colOff>99060</xdr:colOff>
                    <xdr:row>1</xdr:row>
                    <xdr:rowOff>60960</xdr:rowOff>
                  </to>
                </anchor>
              </controlPr>
            </control>
          </mc:Choice>
        </mc:AlternateContent>
        <mc:AlternateContent xmlns:mc="http://schemas.openxmlformats.org/markup-compatibility/2006">
          <mc:Choice Requires="x14">
            <control shapeId="677890" r:id="rId5" name="Button 2">
              <controlPr defaultSize="0" print="0" autoFill="0" autoPict="0" macro="[0]!PrintCoverPGSec1">
                <anchor>
                  <from>
                    <xdr:col>12</xdr:col>
                    <xdr:colOff>190500</xdr:colOff>
                    <xdr:row>2</xdr:row>
                    <xdr:rowOff>518160</xdr:rowOff>
                  </from>
                  <to>
                    <xdr:col>15</xdr:col>
                    <xdr:colOff>99060</xdr:colOff>
                    <xdr:row>2</xdr:row>
                    <xdr:rowOff>784860</xdr:rowOff>
                  </to>
                </anchor>
              </controlPr>
            </control>
          </mc:Choice>
        </mc:AlternateContent>
        <mc:AlternateContent xmlns:mc="http://schemas.openxmlformats.org/markup-compatibility/2006">
          <mc:Choice Requires="x14">
            <control shapeId="677891" r:id="rId6" name="Button 3">
              <controlPr defaultSize="0" print="0" autoFill="0" autoPict="0" macro="[0]!CoverPagVol1Preview">
                <anchor>
                  <from>
                    <xdr:col>12</xdr:col>
                    <xdr:colOff>190500</xdr:colOff>
                    <xdr:row>1</xdr:row>
                    <xdr:rowOff>68580</xdr:rowOff>
                  </from>
                  <to>
                    <xdr:col>15</xdr:col>
                    <xdr:colOff>99060</xdr:colOff>
                    <xdr:row>2</xdr:row>
                    <xdr:rowOff>251460</xdr:rowOff>
                  </to>
                </anchor>
              </controlPr>
            </control>
          </mc:Choice>
        </mc:AlternateContent>
        <mc:AlternateContent xmlns:mc="http://schemas.openxmlformats.org/markup-compatibility/2006">
          <mc:Choice Requires="x14">
            <control shapeId="677984" r:id="rId7" name="Button 96">
              <controlPr defaultSize="0" print="0" autoFill="0" autoPict="0" macro="[0]!ToDataEntry">
                <anchor>
                  <from>
                    <xdr:col>12</xdr:col>
                    <xdr:colOff>190500</xdr:colOff>
                    <xdr:row>2</xdr:row>
                    <xdr:rowOff>822960</xdr:rowOff>
                  </from>
                  <to>
                    <xdr:col>15</xdr:col>
                    <xdr:colOff>99060</xdr:colOff>
                    <xdr:row>3</xdr:row>
                    <xdr:rowOff>251460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tabColor theme="2" tint="-0.749992370372631"/>
  </sheetPr>
  <dimension ref="A1:V57"/>
  <sheetViews>
    <sheetView showGridLines="0" showRowColHeaders="0" zoomScaleNormal="100" workbookViewId="0">
      <selection activeCell="C97" sqref="C97:G97"/>
    </sheetView>
  </sheetViews>
  <sheetFormatPr defaultColWidth="9.109375" defaultRowHeight="13.2"/>
  <cols>
    <col min="1" max="1" width="4.5546875" style="8" customWidth="1"/>
    <col min="2" max="2" width="6.88671875" style="8" customWidth="1"/>
    <col min="3" max="3" width="6" style="8" customWidth="1"/>
    <col min="4" max="6" width="9.109375" style="8"/>
    <col min="7" max="7" width="7.6640625" style="8" customWidth="1"/>
    <col min="8" max="9" width="9.109375" style="8"/>
    <col min="10" max="10" width="5" style="8" customWidth="1"/>
    <col min="11" max="11" width="31.109375" style="8" customWidth="1"/>
    <col min="12" max="12" width="4.33203125" style="8" customWidth="1"/>
    <col min="13" max="16384" width="9.109375" style="8"/>
  </cols>
  <sheetData>
    <row r="1" spans="1:22" ht="48.75" customHeight="1" thickBot="1">
      <c r="A1" s="3292" t="s">
        <v>2543</v>
      </c>
      <c r="B1" s="3293"/>
      <c r="C1" s="3293"/>
      <c r="D1" s="3293"/>
      <c r="E1" s="3293"/>
      <c r="F1" s="3293"/>
      <c r="G1" s="3293"/>
      <c r="H1" s="3293"/>
      <c r="I1" s="3293"/>
      <c r="J1" s="3293"/>
      <c r="K1" s="3294"/>
      <c r="L1" s="121"/>
      <c r="M1" s="121"/>
      <c r="N1" s="121"/>
      <c r="O1" s="121"/>
      <c r="P1" s="121"/>
      <c r="Q1" s="121"/>
      <c r="R1" s="121"/>
      <c r="S1" s="121"/>
      <c r="T1" s="121"/>
      <c r="U1" s="121"/>
      <c r="V1" s="121"/>
    </row>
    <row r="2" spans="1:22" ht="69" customHeight="1">
      <c r="A2" s="3319" t="s">
        <v>395</v>
      </c>
      <c r="B2" s="3319"/>
      <c r="C2" s="3319"/>
      <c r="D2" s="3320" t="str">
        <f>+'Master Data'!D18</f>
        <v>INGWAVUMA: JOSINI: REPAIRS AND MAINTENANCE TO TWO CLASSROOMS</v>
      </c>
      <c r="E2" s="3321"/>
      <c r="F2" s="3321"/>
      <c r="G2" s="3321"/>
      <c r="H2" s="3321"/>
      <c r="I2" s="3321"/>
      <c r="J2" s="3321"/>
      <c r="K2" s="3321"/>
      <c r="L2" s="121"/>
      <c r="M2" s="121"/>
      <c r="N2" s="121"/>
      <c r="O2" s="121"/>
      <c r="P2" s="121"/>
      <c r="Q2" s="121"/>
      <c r="R2" s="121"/>
      <c r="S2" s="121"/>
      <c r="T2" s="121"/>
      <c r="U2" s="121"/>
      <c r="V2" s="121"/>
    </row>
    <row r="3" spans="1:22" ht="15.75" customHeight="1">
      <c r="A3" s="2470" t="s">
        <v>687</v>
      </c>
      <c r="B3" s="2471"/>
      <c r="C3" s="2474"/>
      <c r="D3" s="2436" t="str">
        <f>+'Master Data'!F12</f>
        <v>ZNQ1222 W</v>
      </c>
      <c r="E3" s="2437"/>
      <c r="F3" s="2437"/>
      <c r="G3" s="2438"/>
      <c r="H3" s="2470" t="s">
        <v>3645</v>
      </c>
      <c r="I3" s="2474"/>
      <c r="J3" s="2436" t="str">
        <f>+'Master Data'!D13</f>
        <v>021077</v>
      </c>
      <c r="K3" s="2438"/>
      <c r="L3" s="121"/>
      <c r="M3" s="121"/>
      <c r="N3" s="121"/>
      <c r="O3" s="121"/>
      <c r="P3" s="121"/>
      <c r="Q3" s="121"/>
      <c r="R3" s="121"/>
      <c r="S3" s="121"/>
      <c r="T3" s="121"/>
      <c r="U3" s="121"/>
      <c r="V3" s="121"/>
    </row>
    <row r="4" spans="1:22">
      <c r="A4" s="57"/>
      <c r="L4" s="121"/>
      <c r="M4" s="121"/>
      <c r="N4" s="121"/>
      <c r="O4" s="121"/>
      <c r="P4" s="121"/>
      <c r="Q4" s="121"/>
      <c r="R4" s="121"/>
      <c r="S4" s="121"/>
      <c r="T4" s="121"/>
      <c r="U4" s="121"/>
      <c r="V4" s="121"/>
    </row>
    <row r="5" spans="1:22" ht="17.399999999999999">
      <c r="A5" s="3304" t="s">
        <v>781</v>
      </c>
      <c r="B5" s="3304"/>
      <c r="C5" s="3304"/>
      <c r="D5" s="3304"/>
      <c r="E5" s="3304"/>
      <c r="F5" s="3304"/>
      <c r="G5" s="3304"/>
      <c r="H5" s="3304"/>
      <c r="I5" s="3304"/>
      <c r="J5" s="3304"/>
      <c r="K5" s="3304"/>
      <c r="L5" s="121"/>
      <c r="M5" s="121"/>
      <c r="N5" s="121"/>
      <c r="O5" s="121"/>
      <c r="P5" s="121"/>
      <c r="Q5" s="121"/>
      <c r="R5" s="121"/>
      <c r="S5" s="121"/>
      <c r="T5" s="121"/>
      <c r="U5" s="121"/>
      <c r="V5" s="121"/>
    </row>
    <row r="6" spans="1:22" ht="17.399999999999999">
      <c r="A6" s="62"/>
      <c r="B6" s="62"/>
      <c r="C6" s="62"/>
      <c r="D6" s="62"/>
      <c r="E6" s="62"/>
      <c r="F6" s="62"/>
      <c r="G6" s="62"/>
      <c r="H6" s="62"/>
      <c r="I6" s="62"/>
      <c r="J6" s="62"/>
      <c r="K6" s="62"/>
      <c r="L6" s="121"/>
      <c r="M6" s="121"/>
      <c r="N6" s="121"/>
      <c r="O6" s="121"/>
      <c r="P6" s="121"/>
      <c r="Q6" s="121"/>
      <c r="R6" s="121"/>
      <c r="S6" s="121"/>
      <c r="T6" s="121"/>
      <c r="U6" s="121"/>
      <c r="V6" s="121"/>
    </row>
    <row r="7" spans="1:22" ht="15.6">
      <c r="A7" s="174" t="s">
        <v>488</v>
      </c>
      <c r="B7" s="3313" t="s">
        <v>963</v>
      </c>
      <c r="C7" s="3313"/>
      <c r="D7" s="3313"/>
      <c r="E7" s="3313"/>
      <c r="F7" s="3313"/>
      <c r="G7" s="3313"/>
      <c r="H7" s="3313"/>
      <c r="I7" s="3313"/>
      <c r="J7" s="3313"/>
      <c r="K7" s="3313"/>
      <c r="L7" s="121"/>
      <c r="M7" s="121"/>
      <c r="N7" s="121"/>
      <c r="O7" s="121"/>
      <c r="P7" s="121"/>
      <c r="Q7" s="121"/>
      <c r="R7" s="121"/>
      <c r="S7" s="121"/>
      <c r="T7" s="121"/>
      <c r="U7" s="121"/>
      <c r="V7" s="121"/>
    </row>
    <row r="8" spans="1:22" ht="47.25" customHeight="1">
      <c r="A8" s="62"/>
      <c r="B8" s="2126" t="str">
        <f>+'Master Data'!D315</f>
        <v>Compiler to provide a short description of the works, purpose of the works, etc.</v>
      </c>
      <c r="C8" s="2126"/>
      <c r="D8" s="2126"/>
      <c r="E8" s="2126"/>
      <c r="F8" s="2126"/>
      <c r="G8" s="2126"/>
      <c r="H8" s="2126"/>
      <c r="I8" s="2126"/>
      <c r="J8" s="2126"/>
      <c r="K8" s="2126"/>
      <c r="L8" s="121"/>
      <c r="M8" s="121"/>
      <c r="N8" s="121"/>
      <c r="O8" s="121"/>
      <c r="P8" s="121"/>
      <c r="Q8" s="121"/>
      <c r="R8" s="121"/>
      <c r="S8" s="121"/>
      <c r="T8" s="121"/>
      <c r="U8" s="121"/>
      <c r="V8" s="121"/>
    </row>
    <row r="9" spans="1:22" ht="15.75" customHeight="1">
      <c r="A9" s="176" t="s">
        <v>197</v>
      </c>
      <c r="B9" s="3313" t="s">
        <v>556</v>
      </c>
      <c r="C9" s="3313"/>
      <c r="D9" s="3313"/>
      <c r="E9" s="3313"/>
      <c r="F9" s="3313"/>
      <c r="G9" s="3313"/>
      <c r="H9" s="3313"/>
      <c r="I9" s="3313"/>
      <c r="J9" s="3313"/>
      <c r="K9" s="3313"/>
      <c r="L9" s="121"/>
      <c r="M9" s="3314"/>
      <c r="N9" s="3314"/>
      <c r="O9" s="3314"/>
      <c r="P9" s="3314"/>
      <c r="Q9" s="3314"/>
      <c r="R9" s="3314"/>
      <c r="S9" s="3314"/>
      <c r="T9" s="3314"/>
      <c r="U9" s="3314"/>
      <c r="V9" s="3314"/>
    </row>
    <row r="10" spans="1:22" ht="69" customHeight="1">
      <c r="A10" s="74"/>
      <c r="B10" s="2126" t="str">
        <f>+'Master Data'!D317</f>
        <v>Insert a brief description of what will be expected in terms of the works.  Eg. Alterations, renovations, refurbishments, new construction, site works, etc.
Type of construction and materials/finishes to be used.</v>
      </c>
      <c r="C10" s="2126"/>
      <c r="D10" s="2126"/>
      <c r="E10" s="2126"/>
      <c r="F10" s="2126"/>
      <c r="G10" s="2126"/>
      <c r="H10" s="2126"/>
      <c r="I10" s="2126"/>
      <c r="J10" s="2126"/>
      <c r="K10" s="2126"/>
      <c r="L10" s="121"/>
      <c r="M10" s="3315"/>
      <c r="N10" s="3315"/>
      <c r="O10" s="3315"/>
      <c r="P10" s="3315"/>
      <c r="Q10" s="3315"/>
      <c r="R10" s="3315"/>
      <c r="S10" s="3315"/>
      <c r="T10" s="3315"/>
      <c r="U10" s="3315"/>
      <c r="V10" s="3315"/>
    </row>
    <row r="11" spans="1:22" ht="12.75" customHeight="1">
      <c r="A11" s="175"/>
      <c r="B11" s="10"/>
      <c r="C11" s="58"/>
      <c r="D11" s="58"/>
      <c r="E11" s="58"/>
      <c r="F11" s="58"/>
      <c r="G11" s="58"/>
      <c r="H11" s="58"/>
      <c r="I11" s="58"/>
      <c r="J11" s="58"/>
      <c r="K11" s="58"/>
      <c r="L11" s="121"/>
      <c r="M11" s="121"/>
      <c r="N11" s="121"/>
      <c r="O11" s="121"/>
      <c r="P11" s="121"/>
      <c r="Q11" s="121"/>
      <c r="R11" s="121"/>
      <c r="S11" s="121"/>
      <c r="T11" s="121"/>
      <c r="U11" s="121"/>
      <c r="V11" s="121"/>
    </row>
    <row r="12" spans="1:22" ht="18" customHeight="1">
      <c r="A12" s="176" t="s">
        <v>198</v>
      </c>
      <c r="B12" s="3318" t="s">
        <v>658</v>
      </c>
      <c r="C12" s="3318"/>
      <c r="D12" s="3318"/>
      <c r="E12" s="3318"/>
      <c r="F12" s="3318"/>
      <c r="G12" s="3318"/>
      <c r="H12" s="3318"/>
      <c r="I12" s="3318"/>
      <c r="J12" s="3318"/>
      <c r="K12" s="3318"/>
      <c r="L12" s="121"/>
      <c r="M12" s="121"/>
      <c r="N12" s="121"/>
      <c r="O12" s="121"/>
      <c r="P12" s="121"/>
      <c r="Q12" s="121"/>
      <c r="R12" s="121"/>
      <c r="S12" s="121"/>
      <c r="T12" s="121"/>
      <c r="U12" s="121"/>
      <c r="V12" s="121"/>
    </row>
    <row r="13" spans="1:22" ht="31.5" customHeight="1">
      <c r="A13" s="163"/>
      <c r="B13" s="2126" t="str">
        <f>+'Master Data'!D319</f>
        <v>Add in the Location of the work here. Indicate accessibility to and from the site.  GPS cordinates for the site:..................................................................</v>
      </c>
      <c r="C13" s="2126"/>
      <c r="D13" s="2126"/>
      <c r="E13" s="2126"/>
      <c r="F13" s="2126"/>
      <c r="G13" s="2126"/>
      <c r="H13" s="2126"/>
      <c r="I13" s="2126"/>
      <c r="J13" s="2126"/>
      <c r="K13" s="2126"/>
      <c r="L13" s="121"/>
      <c r="M13" s="3317" t="s">
        <v>703</v>
      </c>
      <c r="N13" s="3317"/>
      <c r="O13" s="3317"/>
      <c r="P13" s="3317"/>
      <c r="Q13" s="3317"/>
      <c r="R13" s="3317"/>
      <c r="S13" s="3317"/>
      <c r="T13" s="3317"/>
      <c r="U13" s="3317"/>
      <c r="V13" s="3317"/>
    </row>
    <row r="14" spans="1:22" ht="15" customHeight="1">
      <c r="A14" s="74"/>
      <c r="B14" s="2126"/>
      <c r="C14" s="2126"/>
      <c r="D14" s="2126"/>
      <c r="E14" s="2126"/>
      <c r="F14" s="2126"/>
      <c r="G14" s="2126"/>
      <c r="H14" s="2126"/>
      <c r="I14" s="2126"/>
      <c r="J14" s="2126"/>
      <c r="K14" s="2126"/>
      <c r="L14" s="121"/>
      <c r="M14" s="3317"/>
      <c r="N14" s="3317"/>
      <c r="O14" s="3317"/>
      <c r="P14" s="3317"/>
      <c r="Q14" s="3317"/>
      <c r="R14" s="3317"/>
      <c r="S14" s="3317"/>
      <c r="T14" s="3317"/>
      <c r="U14" s="3317"/>
      <c r="V14" s="3317"/>
    </row>
    <row r="15" spans="1:22" ht="8.25" customHeight="1">
      <c r="A15" s="163"/>
      <c r="B15" s="2126"/>
      <c r="C15" s="2126"/>
      <c r="D15" s="2126"/>
      <c r="E15" s="2126"/>
      <c r="F15" s="2126"/>
      <c r="G15" s="2126"/>
      <c r="H15" s="2126"/>
      <c r="I15" s="2126"/>
      <c r="J15" s="2126"/>
      <c r="K15" s="2126"/>
      <c r="L15" s="121"/>
      <c r="M15" s="3317"/>
      <c r="N15" s="3317"/>
      <c r="O15" s="3317"/>
      <c r="P15" s="3317"/>
      <c r="Q15" s="3317"/>
      <c r="R15" s="3317"/>
      <c r="S15" s="3317"/>
      <c r="T15" s="3317"/>
      <c r="U15" s="3317"/>
      <c r="V15" s="3317"/>
    </row>
    <row r="16" spans="1:22" ht="15.6">
      <c r="A16" s="74"/>
      <c r="B16" s="2126"/>
      <c r="C16" s="2126"/>
      <c r="D16" s="2126"/>
      <c r="E16" s="2126"/>
      <c r="F16" s="2126"/>
      <c r="G16" s="2126"/>
      <c r="H16" s="2126"/>
      <c r="I16" s="2126"/>
      <c r="J16" s="2126"/>
      <c r="K16" s="2126"/>
      <c r="L16" s="121"/>
      <c r="M16" s="3316" t="s">
        <v>263</v>
      </c>
      <c r="N16" s="3316"/>
      <c r="O16" s="3316"/>
      <c r="P16" s="3316"/>
      <c r="Q16" s="3316"/>
      <c r="R16" s="3316"/>
      <c r="S16" s="3316"/>
      <c r="T16" s="3316"/>
      <c r="U16" s="3316"/>
      <c r="V16" s="3316"/>
    </row>
    <row r="17" spans="1:22" ht="15">
      <c r="A17" s="163"/>
      <c r="B17" s="63"/>
      <c r="L17" s="121"/>
      <c r="M17" s="121"/>
      <c r="N17" s="121"/>
      <c r="O17" s="121"/>
      <c r="P17" s="121"/>
      <c r="Q17" s="121"/>
      <c r="R17" s="121"/>
      <c r="S17" s="121"/>
      <c r="T17" s="121"/>
      <c r="U17" s="121"/>
      <c r="V17" s="121"/>
    </row>
    <row r="18" spans="1:22" ht="15.75" customHeight="1">
      <c r="A18" s="174" t="s">
        <v>199</v>
      </c>
      <c r="B18" s="3313" t="s">
        <v>648</v>
      </c>
      <c r="C18" s="3313"/>
      <c r="D18" s="3313"/>
      <c r="E18" s="3313"/>
      <c r="F18" s="3313"/>
      <c r="G18" s="3313"/>
      <c r="H18" s="3313"/>
      <c r="I18" s="3313"/>
      <c r="J18" s="3313"/>
      <c r="K18" s="3313"/>
      <c r="L18" s="121"/>
      <c r="M18" s="121"/>
      <c r="N18" s="121"/>
      <c r="O18" s="121"/>
      <c r="P18" s="121"/>
      <c r="Q18" s="121"/>
      <c r="R18" s="121"/>
      <c r="S18" s="121"/>
      <c r="T18" s="121"/>
      <c r="U18" s="121"/>
      <c r="V18" s="121"/>
    </row>
    <row r="19" spans="1:22" ht="65.25" customHeight="1">
      <c r="A19" s="74"/>
      <c r="B19" s="2126" t="str">
        <f>+'Master Data'!D321</f>
        <v>Any specific institutions which may certify items for inclusion in the works and building systems, e.g. Agreement Board of South Africa.</v>
      </c>
      <c r="C19" s="2126"/>
      <c r="D19" s="2126"/>
      <c r="E19" s="2126"/>
      <c r="F19" s="2126"/>
      <c r="G19" s="2126"/>
      <c r="H19" s="2126"/>
      <c r="I19" s="2126"/>
      <c r="J19" s="2126"/>
      <c r="K19" s="2126"/>
      <c r="L19" s="121"/>
      <c r="M19" s="121"/>
      <c r="N19" s="121"/>
      <c r="O19" s="121"/>
      <c r="P19" s="121"/>
      <c r="Q19" s="121"/>
      <c r="R19" s="121"/>
      <c r="S19" s="121"/>
      <c r="T19" s="121"/>
      <c r="U19" s="121"/>
      <c r="V19" s="121"/>
    </row>
    <row r="20" spans="1:22" ht="12.75" customHeight="1">
      <c r="A20" s="175"/>
      <c r="B20" s="2126"/>
      <c r="C20" s="2126"/>
      <c r="D20" s="2126"/>
      <c r="E20" s="2126"/>
      <c r="F20" s="2126"/>
      <c r="G20" s="2126"/>
      <c r="H20" s="2126"/>
      <c r="I20" s="2126"/>
      <c r="J20" s="2126"/>
      <c r="K20" s="2126"/>
      <c r="L20" s="121"/>
      <c r="M20" s="121"/>
      <c r="N20" s="121"/>
      <c r="O20" s="121"/>
      <c r="P20" s="121"/>
      <c r="Q20" s="121"/>
      <c r="R20" s="121"/>
      <c r="S20" s="121"/>
      <c r="T20" s="121"/>
      <c r="U20" s="121"/>
      <c r="V20" s="121"/>
    </row>
    <row r="21" spans="1:22" ht="15.75" customHeight="1">
      <c r="A21" s="174" t="s">
        <v>659</v>
      </c>
      <c r="B21" s="3313" t="s">
        <v>650</v>
      </c>
      <c r="C21" s="3313"/>
      <c r="D21" s="3313"/>
      <c r="E21" s="3313"/>
      <c r="F21" s="3313"/>
      <c r="G21" s="3313"/>
      <c r="H21" s="3313"/>
      <c r="I21" s="3313"/>
      <c r="J21" s="3313"/>
      <c r="K21" s="3313"/>
      <c r="L21" s="121"/>
      <c r="M21" s="121"/>
      <c r="N21" s="121"/>
      <c r="O21" s="121"/>
      <c r="P21" s="121"/>
      <c r="Q21" s="121"/>
      <c r="R21" s="121"/>
      <c r="S21" s="121"/>
      <c r="T21" s="121"/>
      <c r="U21" s="121"/>
      <c r="V21" s="121"/>
    </row>
    <row r="22" spans="1:22" ht="15" customHeight="1">
      <c r="A22" s="163"/>
      <c r="B22" s="2126" t="str">
        <f>+'Master Data'!D323</f>
        <v>State requirements, as necessary for the contract to:
- Hook up to, and distribute, water, electricity and telecommunication services
Clean up and make good when the service or facility is no longer required, leave the Employers facilities in the condition they were before the contractor first made use of them, fair wear and tear accepted, and
continuously clear and dispose of waste and surplus material to maintain the site in a tidy state.</v>
      </c>
      <c r="C22" s="2126"/>
      <c r="D22" s="2126"/>
      <c r="E22" s="2126"/>
      <c r="F22" s="2126"/>
      <c r="G22" s="2126"/>
      <c r="H22" s="2126"/>
      <c r="I22" s="2126"/>
      <c r="J22" s="2126"/>
      <c r="K22" s="2126"/>
      <c r="L22" s="121"/>
      <c r="M22" s="121"/>
      <c r="N22" s="121"/>
      <c r="O22" s="121"/>
      <c r="P22" s="121"/>
      <c r="Q22" s="121"/>
      <c r="R22" s="121"/>
      <c r="S22" s="121"/>
      <c r="T22" s="121"/>
      <c r="U22" s="121"/>
      <c r="V22" s="121"/>
    </row>
    <row r="23" spans="1:22" ht="15" customHeight="1">
      <c r="A23" s="74"/>
      <c r="B23" s="2126"/>
      <c r="C23" s="2126"/>
      <c r="D23" s="2126"/>
      <c r="E23" s="2126"/>
      <c r="F23" s="2126"/>
      <c r="G23" s="2126"/>
      <c r="H23" s="2126"/>
      <c r="I23" s="2126"/>
      <c r="J23" s="2126"/>
      <c r="K23" s="2126"/>
      <c r="L23" s="121"/>
      <c r="M23" s="121"/>
      <c r="N23" s="121"/>
      <c r="O23" s="121"/>
      <c r="P23" s="121"/>
      <c r="Q23" s="121"/>
      <c r="R23" s="121"/>
      <c r="S23" s="121"/>
      <c r="T23" s="121"/>
      <c r="U23" s="121"/>
      <c r="V23" s="121"/>
    </row>
    <row r="24" spans="1:22" ht="15.6">
      <c r="A24" s="64"/>
      <c r="B24" s="2126"/>
      <c r="C24" s="2126"/>
      <c r="D24" s="2126"/>
      <c r="E24" s="2126"/>
      <c r="F24" s="2126"/>
      <c r="G24" s="2126"/>
      <c r="H24" s="2126"/>
      <c r="I24" s="2126"/>
      <c r="J24" s="2126"/>
      <c r="K24" s="2126"/>
      <c r="L24" s="121"/>
      <c r="M24" s="121"/>
      <c r="N24" s="121"/>
      <c r="O24" s="121"/>
      <c r="P24" s="121"/>
      <c r="Q24" s="121"/>
      <c r="R24" s="121"/>
      <c r="S24" s="121"/>
      <c r="T24" s="121"/>
      <c r="U24" s="121"/>
      <c r="V24" s="121"/>
    </row>
    <row r="25" spans="1:22" ht="50.25" customHeight="1">
      <c r="A25" s="74"/>
      <c r="B25" s="2126"/>
      <c r="C25" s="2126"/>
      <c r="D25" s="2126"/>
      <c r="E25" s="2126"/>
      <c r="F25" s="2126"/>
      <c r="G25" s="2126"/>
      <c r="H25" s="2126"/>
      <c r="I25" s="2126"/>
      <c r="J25" s="2126"/>
      <c r="K25" s="2126"/>
      <c r="L25" s="121"/>
      <c r="M25" s="121"/>
      <c r="N25" s="121"/>
      <c r="O25" s="121"/>
      <c r="P25" s="121"/>
      <c r="Q25" s="121"/>
      <c r="R25" s="121"/>
      <c r="S25" s="121"/>
      <c r="T25" s="121"/>
      <c r="U25" s="121"/>
      <c r="V25" s="121"/>
    </row>
    <row r="26" spans="1:22" ht="6.75" customHeight="1">
      <c r="A26" s="10"/>
      <c r="C26" s="58"/>
      <c r="D26" s="58"/>
      <c r="E26" s="58"/>
      <c r="F26" s="58"/>
      <c r="G26" s="58"/>
      <c r="H26" s="58"/>
      <c r="I26" s="58"/>
      <c r="J26" s="58"/>
      <c r="K26" s="58"/>
      <c r="L26" s="121"/>
      <c r="M26" s="121"/>
      <c r="N26" s="121"/>
      <c r="O26" s="121"/>
      <c r="P26" s="121"/>
      <c r="Q26" s="121"/>
      <c r="R26" s="121"/>
      <c r="S26" s="121"/>
      <c r="T26" s="121"/>
      <c r="U26" s="121"/>
      <c r="V26" s="121"/>
    </row>
    <row r="27" spans="1:22" ht="15.75" customHeight="1">
      <c r="A27" s="174" t="s">
        <v>660</v>
      </c>
      <c r="B27" s="3313" t="s">
        <v>651</v>
      </c>
      <c r="C27" s="3313"/>
      <c r="D27" s="3313"/>
      <c r="E27" s="3313"/>
      <c r="F27" s="3313"/>
      <c r="G27" s="3313"/>
      <c r="H27" s="3313"/>
      <c r="I27" s="3313"/>
      <c r="J27" s="3313"/>
      <c r="K27" s="3313"/>
      <c r="L27" s="121"/>
      <c r="M27" s="121"/>
      <c r="N27" s="121"/>
      <c r="O27" s="121"/>
      <c r="P27" s="121"/>
      <c r="Q27" s="121"/>
      <c r="R27" s="121"/>
      <c r="S27" s="121"/>
      <c r="T27" s="121"/>
      <c r="U27" s="121"/>
      <c r="V27" s="121"/>
    </row>
    <row r="28" spans="1:22" ht="15" customHeight="1">
      <c r="A28" s="163"/>
      <c r="B28" s="2126" t="str">
        <f>+'Master Data'!D325</f>
        <v>State requirements for substantiation of claims in payment certificates to expedite verification and certification by Employer
The contractor shall keep unauthorized persons from the works at all times.  Under no circumstances may any person except guards be allowed to sleep on the building site.</v>
      </c>
      <c r="C28" s="2126"/>
      <c r="D28" s="2126"/>
      <c r="E28" s="2126"/>
      <c r="F28" s="2126"/>
      <c r="G28" s="2126"/>
      <c r="H28" s="2126"/>
      <c r="I28" s="2126"/>
      <c r="J28" s="2126"/>
      <c r="K28" s="2126"/>
      <c r="L28" s="121"/>
      <c r="M28" s="121"/>
      <c r="N28" s="121"/>
      <c r="O28" s="121"/>
      <c r="P28" s="121"/>
      <c r="Q28" s="121"/>
      <c r="R28" s="121"/>
      <c r="S28" s="121"/>
      <c r="T28" s="121"/>
      <c r="U28" s="121"/>
      <c r="V28" s="121"/>
    </row>
    <row r="29" spans="1:22" ht="15" customHeight="1">
      <c r="A29" s="74"/>
      <c r="B29" s="2126"/>
      <c r="C29" s="2126"/>
      <c r="D29" s="2126"/>
      <c r="E29" s="2126"/>
      <c r="F29" s="2126"/>
      <c r="G29" s="2126"/>
      <c r="H29" s="2126"/>
      <c r="I29" s="2126"/>
      <c r="J29" s="2126"/>
      <c r="K29" s="2126"/>
      <c r="L29" s="121"/>
      <c r="M29" s="121"/>
      <c r="N29" s="121"/>
      <c r="O29" s="121"/>
      <c r="P29" s="121"/>
      <c r="Q29" s="121"/>
      <c r="R29" s="121"/>
      <c r="S29" s="121"/>
      <c r="T29" s="121"/>
      <c r="U29" s="121"/>
      <c r="V29" s="121"/>
    </row>
    <row r="30" spans="1:22" ht="15.6">
      <c r="A30" s="64"/>
      <c r="B30" s="2126"/>
      <c r="C30" s="2126"/>
      <c r="D30" s="2126"/>
      <c r="E30" s="2126"/>
      <c r="F30" s="2126"/>
      <c r="G30" s="2126"/>
      <c r="H30" s="2126"/>
      <c r="I30" s="2126"/>
      <c r="J30" s="2126"/>
      <c r="K30" s="2126"/>
      <c r="L30" s="121"/>
      <c r="M30" s="121"/>
      <c r="N30" s="121"/>
      <c r="O30" s="121"/>
      <c r="P30" s="121"/>
      <c r="Q30" s="121"/>
      <c r="R30" s="121"/>
      <c r="S30" s="121"/>
      <c r="T30" s="121"/>
      <c r="U30" s="121"/>
      <c r="V30" s="121"/>
    </row>
    <row r="31" spans="1:22" ht="23.25" customHeight="1">
      <c r="A31" s="74"/>
      <c r="B31" s="2126"/>
      <c r="C31" s="2126"/>
      <c r="D31" s="2126"/>
      <c r="E31" s="2126"/>
      <c r="F31" s="2126"/>
      <c r="G31" s="2126"/>
      <c r="H31" s="2126"/>
      <c r="I31" s="2126"/>
      <c r="J31" s="2126"/>
      <c r="K31" s="2126"/>
      <c r="L31" s="121"/>
      <c r="M31" s="121"/>
      <c r="N31" s="121"/>
      <c r="O31" s="121"/>
      <c r="P31" s="121"/>
      <c r="Q31" s="121"/>
      <c r="R31" s="121"/>
      <c r="S31" s="121"/>
      <c r="T31" s="121"/>
      <c r="U31" s="121"/>
      <c r="V31" s="121"/>
    </row>
    <row r="32" spans="1:22" ht="24.75" customHeight="1">
      <c r="L32" s="249"/>
      <c r="M32" s="249"/>
      <c r="N32" s="249"/>
      <c r="O32" s="249"/>
      <c r="P32" s="249"/>
      <c r="Q32" s="249"/>
      <c r="R32" s="249"/>
      <c r="S32" s="249"/>
      <c r="T32" s="249"/>
      <c r="U32" s="249"/>
      <c r="V32" s="249"/>
    </row>
    <row r="33" spans="1:22" ht="15.75" customHeight="1">
      <c r="A33" s="174" t="s">
        <v>661</v>
      </c>
      <c r="B33" s="3313" t="s">
        <v>652</v>
      </c>
      <c r="C33" s="3313"/>
      <c r="D33" s="3313"/>
      <c r="E33" s="3313"/>
      <c r="F33" s="3313"/>
      <c r="G33" s="3313"/>
      <c r="H33" s="3313"/>
      <c r="I33" s="3313"/>
      <c r="J33" s="3313"/>
      <c r="K33" s="3313"/>
      <c r="L33" s="121"/>
      <c r="M33" s="121"/>
      <c r="N33" s="121"/>
      <c r="O33" s="121"/>
      <c r="P33" s="121"/>
      <c r="Q33" s="121"/>
      <c r="R33" s="121"/>
      <c r="S33" s="121"/>
      <c r="T33" s="121"/>
      <c r="U33" s="121"/>
      <c r="V33" s="121"/>
    </row>
    <row r="34" spans="1:22" ht="15" customHeight="1">
      <c r="A34" s="163"/>
      <c r="B34" s="2109" t="str">
        <f>+'Master Data'!D327</f>
        <v xml:space="preserve">Once a contract is awarded the contractor must complete a WIMS Registration form and a financial detail certificate available from the Department.  This form must be submitted together with a cancelled cheque or a certified bank statement and a certified copy of the ID of the person who signed the financial detail certificate.
</v>
      </c>
      <c r="C34" s="2126"/>
      <c r="D34" s="2126"/>
      <c r="E34" s="2126"/>
      <c r="F34" s="2126"/>
      <c r="G34" s="2126"/>
      <c r="H34" s="2126"/>
      <c r="I34" s="2126"/>
      <c r="J34" s="2126"/>
      <c r="K34" s="2126"/>
      <c r="L34" s="121"/>
      <c r="M34" s="121"/>
      <c r="N34" s="121"/>
      <c r="O34" s="121"/>
      <c r="P34" s="121"/>
      <c r="Q34" s="121"/>
      <c r="R34" s="121"/>
      <c r="S34" s="121"/>
      <c r="T34" s="121"/>
      <c r="U34" s="121"/>
      <c r="V34" s="121"/>
    </row>
    <row r="35" spans="1:22" ht="15" customHeight="1">
      <c r="A35" s="74"/>
      <c r="B35" s="2126"/>
      <c r="C35" s="2126"/>
      <c r="D35" s="2126"/>
      <c r="E35" s="2126"/>
      <c r="F35" s="2126"/>
      <c r="G35" s="2126"/>
      <c r="H35" s="2126"/>
      <c r="I35" s="2126"/>
      <c r="J35" s="2126"/>
      <c r="K35" s="2126"/>
      <c r="L35" s="121"/>
      <c r="M35" s="121"/>
      <c r="N35" s="121"/>
      <c r="O35" s="121"/>
      <c r="P35" s="121"/>
      <c r="Q35" s="121"/>
      <c r="R35" s="121"/>
      <c r="S35" s="121"/>
      <c r="T35" s="121"/>
      <c r="U35" s="121"/>
      <c r="V35" s="121"/>
    </row>
    <row r="36" spans="1:22" ht="9" customHeight="1">
      <c r="A36" s="64"/>
      <c r="B36" s="2126"/>
      <c r="C36" s="2126"/>
      <c r="D36" s="2126"/>
      <c r="E36" s="2126"/>
      <c r="F36" s="2126"/>
      <c r="G36" s="2126"/>
      <c r="H36" s="2126"/>
      <c r="I36" s="2126"/>
      <c r="J36" s="2126"/>
      <c r="K36" s="2126"/>
      <c r="L36" s="121"/>
      <c r="M36" s="121"/>
      <c r="N36" s="121"/>
      <c r="O36" s="121"/>
      <c r="P36" s="121"/>
      <c r="Q36" s="121"/>
      <c r="R36" s="121"/>
      <c r="S36" s="121"/>
      <c r="T36" s="121"/>
      <c r="U36" s="121"/>
      <c r="V36" s="121"/>
    </row>
    <row r="37" spans="1:22" ht="21.75" customHeight="1">
      <c r="A37" s="74"/>
      <c r="B37" s="2126"/>
      <c r="C37" s="2126"/>
      <c r="D37" s="2126"/>
      <c r="E37" s="2126"/>
      <c r="F37" s="2126"/>
      <c r="G37" s="2126"/>
      <c r="H37" s="2126"/>
      <c r="I37" s="2126"/>
      <c r="J37" s="2126"/>
      <c r="K37" s="2126"/>
      <c r="L37" s="121"/>
      <c r="M37" s="121"/>
      <c r="N37" s="121"/>
      <c r="O37" s="121"/>
      <c r="P37" s="121"/>
      <c r="Q37" s="121"/>
      <c r="R37" s="121"/>
      <c r="S37" s="121"/>
      <c r="T37" s="121"/>
      <c r="U37" s="121"/>
      <c r="V37" s="121"/>
    </row>
    <row r="38" spans="1:22" ht="15.6">
      <c r="A38" s="174" t="s">
        <v>662</v>
      </c>
      <c r="B38" s="3313" t="s">
        <v>653</v>
      </c>
      <c r="C38" s="3313"/>
      <c r="D38" s="3313"/>
      <c r="E38" s="3313"/>
      <c r="F38" s="3313"/>
      <c r="G38" s="3313"/>
      <c r="H38" s="3313"/>
      <c r="I38" s="3313"/>
      <c r="J38" s="3313"/>
      <c r="K38" s="3313"/>
      <c r="L38" s="121"/>
      <c r="M38" s="121"/>
      <c r="N38" s="121"/>
      <c r="O38" s="121"/>
      <c r="P38" s="121"/>
      <c r="Q38" s="121"/>
      <c r="R38" s="121"/>
      <c r="S38" s="121"/>
      <c r="T38" s="121"/>
      <c r="U38" s="121"/>
      <c r="V38" s="121"/>
    </row>
    <row r="39" spans="1:22" ht="15">
      <c r="A39" s="163"/>
      <c r="B39" s="2109" t="str">
        <f>+'Master Data'!D329</f>
        <v>Add the requirements for daily records of resources (people and equipment employed), or site diaries in respect of work performed on the site, and where such documents are to be kept.</v>
      </c>
      <c r="C39" s="2126"/>
      <c r="D39" s="2126"/>
      <c r="E39" s="2126"/>
      <c r="F39" s="2126"/>
      <c r="G39" s="2126"/>
      <c r="H39" s="2126"/>
      <c r="I39" s="2126"/>
      <c r="J39" s="2126"/>
      <c r="K39" s="2126"/>
      <c r="L39" s="121"/>
      <c r="M39" s="121"/>
      <c r="N39" s="121"/>
      <c r="O39" s="121"/>
      <c r="P39" s="121"/>
      <c r="Q39" s="121"/>
      <c r="R39" s="121"/>
      <c r="S39" s="121"/>
      <c r="T39" s="121"/>
      <c r="U39" s="121"/>
      <c r="V39" s="121"/>
    </row>
    <row r="40" spans="1:22">
      <c r="A40" s="74"/>
      <c r="B40" s="2126"/>
      <c r="C40" s="2126"/>
      <c r="D40" s="2126"/>
      <c r="E40" s="2126"/>
      <c r="F40" s="2126"/>
      <c r="G40" s="2126"/>
      <c r="H40" s="2126"/>
      <c r="I40" s="2126"/>
      <c r="J40" s="2126"/>
      <c r="K40" s="2126"/>
      <c r="L40" s="121"/>
      <c r="M40" s="121"/>
      <c r="N40" s="121"/>
      <c r="O40" s="121"/>
      <c r="P40" s="121"/>
      <c r="Q40" s="121"/>
      <c r="R40" s="121"/>
      <c r="S40" s="121"/>
      <c r="T40" s="121"/>
      <c r="U40" s="121"/>
      <c r="V40" s="121"/>
    </row>
    <row r="41" spans="1:22" ht="15.6">
      <c r="A41" s="64"/>
      <c r="B41" s="2126"/>
      <c r="C41" s="2126"/>
      <c r="D41" s="2126"/>
      <c r="E41" s="2126"/>
      <c r="F41" s="2126"/>
      <c r="G41" s="2126"/>
      <c r="H41" s="2126"/>
      <c r="I41" s="2126"/>
      <c r="J41" s="2126"/>
      <c r="K41" s="2126"/>
      <c r="L41" s="121"/>
      <c r="M41" s="121"/>
      <c r="N41" s="121"/>
      <c r="O41" s="121"/>
      <c r="P41" s="121"/>
      <c r="Q41" s="121"/>
      <c r="R41" s="121"/>
      <c r="S41" s="121"/>
      <c r="T41" s="121"/>
      <c r="U41" s="121"/>
      <c r="V41" s="121"/>
    </row>
    <row r="42" spans="1:22">
      <c r="A42" s="74"/>
      <c r="B42" s="2126"/>
      <c r="C42" s="2126"/>
      <c r="D42" s="2126"/>
      <c r="E42" s="2126"/>
      <c r="F42" s="2126"/>
      <c r="G42" s="2126"/>
      <c r="H42" s="2126"/>
      <c r="I42" s="2126"/>
      <c r="J42" s="2126"/>
      <c r="K42" s="2126"/>
      <c r="L42" s="121"/>
      <c r="M42" s="121"/>
      <c r="N42" s="121"/>
      <c r="O42" s="121"/>
      <c r="P42" s="121"/>
      <c r="Q42" s="121"/>
      <c r="R42" s="121"/>
      <c r="S42" s="121"/>
      <c r="T42" s="121"/>
      <c r="U42" s="121"/>
      <c r="V42" s="121"/>
    </row>
    <row r="43" spans="1:22">
      <c r="L43" s="121"/>
      <c r="M43" s="121"/>
      <c r="N43" s="121"/>
      <c r="O43" s="121"/>
      <c r="P43" s="121"/>
      <c r="Q43" s="121"/>
      <c r="R43" s="121"/>
      <c r="S43" s="121"/>
      <c r="T43" s="121"/>
      <c r="U43" s="121"/>
      <c r="V43" s="121"/>
    </row>
    <row r="44" spans="1:22" ht="15.6">
      <c r="A44" s="174" t="s">
        <v>663</v>
      </c>
      <c r="B44" s="3313" t="s">
        <v>655</v>
      </c>
      <c r="C44" s="3313"/>
      <c r="D44" s="3313"/>
      <c r="E44" s="3313"/>
      <c r="F44" s="3313"/>
      <c r="G44" s="3313"/>
      <c r="H44" s="3313"/>
      <c r="I44" s="3313"/>
      <c r="J44" s="3313"/>
      <c r="K44" s="3313"/>
      <c r="L44" s="121"/>
      <c r="M44" s="121"/>
      <c r="N44" s="121"/>
      <c r="O44" s="121"/>
      <c r="P44" s="121"/>
      <c r="Q44" s="121"/>
      <c r="R44" s="121"/>
      <c r="S44" s="121"/>
      <c r="T44" s="121"/>
      <c r="U44" s="121"/>
      <c r="V44" s="121"/>
    </row>
    <row r="45" spans="1:22" ht="15">
      <c r="A45" s="163"/>
      <c r="B45" s="2109" t="str">
        <f>+'Master Data'!D331</f>
        <v>State requirements for substantiation of claims in payment certificates to expedite verification and certification by Employer. Contractor's must ensure that they submit their Tax Invoice with their claim for timeous payment.</v>
      </c>
      <c r="C45" s="2126"/>
      <c r="D45" s="2126"/>
      <c r="E45" s="2126"/>
      <c r="F45" s="2126"/>
      <c r="G45" s="2126"/>
      <c r="H45" s="2126"/>
      <c r="I45" s="2126"/>
      <c r="J45" s="2126"/>
      <c r="K45" s="2126"/>
      <c r="L45" s="121"/>
      <c r="M45" s="121"/>
      <c r="N45" s="121"/>
      <c r="O45" s="121"/>
      <c r="P45" s="121"/>
      <c r="Q45" s="121"/>
      <c r="R45" s="121"/>
      <c r="S45" s="121"/>
      <c r="T45" s="121"/>
      <c r="U45" s="121"/>
      <c r="V45" s="121"/>
    </row>
    <row r="46" spans="1:22">
      <c r="A46" s="74"/>
      <c r="B46" s="2126"/>
      <c r="C46" s="2126"/>
      <c r="D46" s="2126"/>
      <c r="E46" s="2126"/>
      <c r="F46" s="2126"/>
      <c r="G46" s="2126"/>
      <c r="H46" s="2126"/>
      <c r="I46" s="2126"/>
      <c r="J46" s="2126"/>
      <c r="K46" s="2126"/>
      <c r="L46" s="121"/>
      <c r="M46" s="121"/>
      <c r="N46" s="121"/>
      <c r="O46" s="121"/>
      <c r="P46" s="121"/>
      <c r="Q46" s="121"/>
      <c r="R46" s="121"/>
      <c r="S46" s="121"/>
      <c r="T46" s="121"/>
      <c r="U46" s="121"/>
      <c r="V46" s="121"/>
    </row>
    <row r="47" spans="1:22" ht="15.6">
      <c r="A47" s="64"/>
      <c r="B47" s="2126"/>
      <c r="C47" s="2126"/>
      <c r="D47" s="2126"/>
      <c r="E47" s="2126"/>
      <c r="F47" s="2126"/>
      <c r="G47" s="2126"/>
      <c r="H47" s="2126"/>
      <c r="I47" s="2126"/>
      <c r="J47" s="2126"/>
      <c r="K47" s="2126"/>
      <c r="L47" s="121"/>
      <c r="M47" s="121"/>
      <c r="N47" s="121"/>
      <c r="O47" s="121"/>
      <c r="P47" s="121"/>
      <c r="Q47" s="121"/>
      <c r="R47" s="121"/>
      <c r="S47" s="121"/>
      <c r="T47" s="121"/>
      <c r="U47" s="121"/>
      <c r="V47" s="121"/>
    </row>
    <row r="48" spans="1:22" ht="15.6">
      <c r="A48" s="174"/>
      <c r="B48" s="2126"/>
      <c r="C48" s="2126"/>
      <c r="D48" s="2126"/>
      <c r="E48" s="2126"/>
      <c r="F48" s="2126"/>
      <c r="G48" s="2126"/>
      <c r="H48" s="2126"/>
      <c r="I48" s="2126"/>
      <c r="J48" s="2126"/>
      <c r="K48" s="2126"/>
      <c r="L48" s="121"/>
      <c r="M48" s="121"/>
      <c r="N48" s="121"/>
      <c r="O48" s="121"/>
      <c r="P48" s="121"/>
      <c r="Q48" s="121"/>
      <c r="R48" s="121"/>
      <c r="S48" s="121"/>
      <c r="T48" s="121"/>
      <c r="U48" s="121"/>
      <c r="V48" s="121"/>
    </row>
    <row r="49" spans="1:22" ht="15.6">
      <c r="A49" s="174" t="s">
        <v>664</v>
      </c>
      <c r="B49" s="3313" t="s">
        <v>656</v>
      </c>
      <c r="C49" s="3313"/>
      <c r="D49" s="3313"/>
      <c r="E49" s="3313"/>
      <c r="F49" s="3313"/>
      <c r="G49" s="3313"/>
      <c r="H49" s="3313"/>
      <c r="I49" s="3313"/>
      <c r="J49" s="3313"/>
      <c r="K49" s="3313"/>
      <c r="L49" s="121"/>
      <c r="M49" s="121"/>
      <c r="N49" s="121"/>
      <c r="O49" s="121"/>
      <c r="P49" s="121"/>
      <c r="Q49" s="121"/>
      <c r="R49" s="121"/>
      <c r="S49" s="121"/>
      <c r="T49" s="121"/>
      <c r="U49" s="121"/>
      <c r="V49" s="121"/>
    </row>
    <row r="50" spans="1:22" ht="15">
      <c r="A50" s="163"/>
      <c r="B50" s="2109" t="str">
        <f>+'Master Data'!D333</f>
        <v>State requirements for Contractor's staff to have security \ entrance permits and the like.</v>
      </c>
      <c r="C50" s="2126"/>
      <c r="D50" s="2126"/>
      <c r="E50" s="2126"/>
      <c r="F50" s="2126"/>
      <c r="G50" s="2126"/>
      <c r="H50" s="2126"/>
      <c r="I50" s="2126"/>
      <c r="J50" s="2126"/>
      <c r="K50" s="2126"/>
      <c r="L50" s="121"/>
      <c r="M50" s="121"/>
      <c r="N50" s="121"/>
      <c r="O50" s="121"/>
      <c r="P50" s="121"/>
      <c r="Q50" s="121"/>
      <c r="R50" s="121"/>
      <c r="S50" s="121"/>
      <c r="T50" s="121"/>
      <c r="U50" s="121"/>
      <c r="V50" s="121"/>
    </row>
    <row r="51" spans="1:22">
      <c r="A51" s="74"/>
      <c r="B51" s="2126"/>
      <c r="C51" s="2126"/>
      <c r="D51" s="2126"/>
      <c r="E51" s="2126"/>
      <c r="F51" s="2126"/>
      <c r="G51" s="2126"/>
      <c r="H51" s="2126"/>
      <c r="I51" s="2126"/>
      <c r="J51" s="2126"/>
      <c r="K51" s="2126"/>
      <c r="L51" s="121"/>
      <c r="M51" s="121"/>
      <c r="N51" s="121"/>
      <c r="O51" s="121"/>
      <c r="P51" s="121"/>
      <c r="Q51" s="121"/>
      <c r="R51" s="121"/>
      <c r="S51" s="121"/>
      <c r="T51" s="121"/>
      <c r="U51" s="121"/>
      <c r="V51" s="121"/>
    </row>
    <row r="52" spans="1:22" ht="15.6">
      <c r="A52" s="174"/>
      <c r="B52" s="2126"/>
      <c r="C52" s="2126"/>
      <c r="D52" s="2126"/>
      <c r="E52" s="2126"/>
      <c r="F52" s="2126"/>
      <c r="G52" s="2126"/>
      <c r="H52" s="2126"/>
      <c r="I52" s="2126"/>
      <c r="J52" s="2126"/>
      <c r="K52" s="2126"/>
      <c r="L52" s="121"/>
      <c r="M52" s="121"/>
      <c r="N52" s="121"/>
      <c r="O52" s="121"/>
      <c r="P52" s="121"/>
      <c r="Q52" s="121"/>
      <c r="R52" s="121"/>
      <c r="S52" s="121"/>
      <c r="T52" s="121"/>
      <c r="U52" s="121"/>
      <c r="V52" s="121"/>
    </row>
    <row r="53" spans="1:22" ht="15.6">
      <c r="A53" s="174" t="s">
        <v>965</v>
      </c>
      <c r="B53" s="3313" t="s">
        <v>657</v>
      </c>
      <c r="C53" s="3313"/>
      <c r="D53" s="3313"/>
      <c r="E53" s="3313"/>
      <c r="F53" s="3313"/>
      <c r="G53" s="3313"/>
      <c r="H53" s="3313"/>
      <c r="I53" s="3313"/>
      <c r="J53" s="3313"/>
      <c r="K53" s="3313"/>
      <c r="L53" s="121"/>
      <c r="M53" s="121"/>
      <c r="N53" s="121"/>
      <c r="O53" s="121"/>
      <c r="P53" s="121"/>
      <c r="Q53" s="121"/>
      <c r="R53" s="121"/>
      <c r="S53" s="121"/>
      <c r="T53" s="121"/>
      <c r="U53" s="121"/>
      <c r="V53" s="121"/>
    </row>
    <row r="54" spans="1:22" ht="15">
      <c r="A54" s="163"/>
      <c r="B54" s="2109" t="str">
        <f>+'Master Data'!D335</f>
        <v>State specific documents / methods by which compliance with any legislation is to be verified, as necessary.</v>
      </c>
      <c r="C54" s="2126"/>
      <c r="D54" s="2126"/>
      <c r="E54" s="2126"/>
      <c r="F54" s="2126"/>
      <c r="G54" s="2126"/>
      <c r="H54" s="2126"/>
      <c r="I54" s="2126"/>
      <c r="J54" s="2126"/>
      <c r="K54" s="2126"/>
      <c r="L54" s="121"/>
      <c r="M54" s="121"/>
      <c r="N54" s="121"/>
      <c r="O54" s="121"/>
      <c r="P54" s="121"/>
      <c r="Q54" s="121"/>
      <c r="R54" s="121"/>
      <c r="S54" s="121"/>
      <c r="T54" s="121"/>
      <c r="U54" s="121"/>
      <c r="V54" s="121"/>
    </row>
    <row r="55" spans="1:22">
      <c r="A55" s="74"/>
      <c r="B55" s="2126"/>
      <c r="C55" s="2126"/>
      <c r="D55" s="2126"/>
      <c r="E55" s="2126"/>
      <c r="F55" s="2126"/>
      <c r="G55" s="2126"/>
      <c r="H55" s="2126"/>
      <c r="I55" s="2126"/>
      <c r="J55" s="2126"/>
      <c r="K55" s="2126"/>
      <c r="L55" s="121"/>
      <c r="M55" s="121"/>
      <c r="N55" s="121"/>
      <c r="O55" s="121"/>
      <c r="P55" s="121"/>
      <c r="Q55" s="121"/>
      <c r="R55" s="121"/>
      <c r="S55" s="121"/>
      <c r="T55" s="121"/>
      <c r="U55" s="121"/>
      <c r="V55" s="121"/>
    </row>
    <row r="56" spans="1:22" ht="15.6">
      <c r="A56" s="64"/>
      <c r="B56" s="2126"/>
      <c r="C56" s="2126"/>
      <c r="D56" s="2126"/>
      <c r="E56" s="2126"/>
      <c r="F56" s="2126"/>
      <c r="G56" s="2126"/>
      <c r="H56" s="2126"/>
      <c r="I56" s="2126"/>
      <c r="J56" s="2126"/>
      <c r="K56" s="2126"/>
      <c r="L56" s="121"/>
      <c r="M56" s="121"/>
      <c r="N56" s="121"/>
      <c r="O56" s="121"/>
      <c r="P56" s="121"/>
      <c r="Q56" s="121"/>
      <c r="R56" s="121"/>
      <c r="S56" s="121"/>
      <c r="T56" s="121"/>
      <c r="U56" s="121"/>
      <c r="V56" s="121"/>
    </row>
    <row r="57" spans="1:22" ht="15.6">
      <c r="A57" s="174"/>
      <c r="B57" s="2126"/>
      <c r="C57" s="2126"/>
      <c r="D57" s="2126"/>
      <c r="E57" s="2126"/>
      <c r="F57" s="2126"/>
      <c r="G57" s="2126"/>
      <c r="H57" s="2126"/>
      <c r="I57" s="2126"/>
      <c r="J57" s="2126"/>
      <c r="K57" s="2126"/>
    </row>
  </sheetData>
  <sheetProtection formatRows="0"/>
  <mergeCells count="34">
    <mergeCell ref="A1:K1"/>
    <mergeCell ref="A2:C2"/>
    <mergeCell ref="D2:K2"/>
    <mergeCell ref="J3:K3"/>
    <mergeCell ref="H3:I3"/>
    <mergeCell ref="D3:G3"/>
    <mergeCell ref="A3:C3"/>
    <mergeCell ref="A5:K5"/>
    <mergeCell ref="B10:K10"/>
    <mergeCell ref="B12:K12"/>
    <mergeCell ref="B13:K16"/>
    <mergeCell ref="B18:K18"/>
    <mergeCell ref="B7:K7"/>
    <mergeCell ref="B8:K8"/>
    <mergeCell ref="B38:K38"/>
    <mergeCell ref="B22:K25"/>
    <mergeCell ref="M9:V9"/>
    <mergeCell ref="M10:V10"/>
    <mergeCell ref="M16:V16"/>
    <mergeCell ref="M13:V15"/>
    <mergeCell ref="B9:K9"/>
    <mergeCell ref="B33:K33"/>
    <mergeCell ref="B21:K21"/>
    <mergeCell ref="B19:K20"/>
    <mergeCell ref="B34:K37"/>
    <mergeCell ref="B27:K27"/>
    <mergeCell ref="B28:K31"/>
    <mergeCell ref="B54:K57"/>
    <mergeCell ref="B39:K42"/>
    <mergeCell ref="B44:K44"/>
    <mergeCell ref="B45:K48"/>
    <mergeCell ref="B49:K49"/>
    <mergeCell ref="B50:K52"/>
    <mergeCell ref="B53:K53"/>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4623" r:id="rId4" name="Button 47">
              <controlPr defaultSize="0" print="0" autoFill="0" autoPict="0" macro="[0]!ToMainMenu">
                <anchor>
                  <from>
                    <xdr:col>11</xdr:col>
                    <xdr:colOff>106680</xdr:colOff>
                    <xdr:row>0</xdr:row>
                    <xdr:rowOff>99060</xdr:rowOff>
                  </from>
                  <to>
                    <xdr:col>14</xdr:col>
                    <xdr:colOff>274320</xdr:colOff>
                    <xdr:row>0</xdr:row>
                    <xdr:rowOff>350520</xdr:rowOff>
                  </to>
                </anchor>
              </controlPr>
            </control>
          </mc:Choice>
        </mc:AlternateContent>
        <mc:AlternateContent xmlns:mc="http://schemas.openxmlformats.org/markup-compatibility/2006">
          <mc:Choice Requires="x14">
            <control shapeId="24624" r:id="rId5" name="Button 48">
              <controlPr defaultSize="0" print="0" autoFill="0" autoPict="0" macro="[0]!PrintCoverPGSec1">
                <anchor>
                  <from>
                    <xdr:col>11</xdr:col>
                    <xdr:colOff>106680</xdr:colOff>
                    <xdr:row>1</xdr:row>
                    <xdr:rowOff>480060</xdr:rowOff>
                  </from>
                  <to>
                    <xdr:col>14</xdr:col>
                    <xdr:colOff>274320</xdr:colOff>
                    <xdr:row>2</xdr:row>
                    <xdr:rowOff>38100</xdr:rowOff>
                  </to>
                </anchor>
              </controlPr>
            </control>
          </mc:Choice>
        </mc:AlternateContent>
        <mc:AlternateContent xmlns:mc="http://schemas.openxmlformats.org/markup-compatibility/2006">
          <mc:Choice Requires="x14">
            <control shapeId="24625" r:id="rId6" name="Button 49">
              <controlPr defaultSize="0" print="0" autoFill="0" autoPict="0" macro="[0]!CoverPagVol1Preview">
                <anchor>
                  <from>
                    <xdr:col>11</xdr:col>
                    <xdr:colOff>106680</xdr:colOff>
                    <xdr:row>0</xdr:row>
                    <xdr:rowOff>365760</xdr:rowOff>
                  </from>
                  <to>
                    <xdr:col>14</xdr:col>
                    <xdr:colOff>274320</xdr:colOff>
                    <xdr:row>1</xdr:row>
                    <xdr:rowOff>137160</xdr:rowOff>
                  </to>
                </anchor>
              </controlPr>
            </control>
          </mc:Choice>
        </mc:AlternateContent>
        <mc:AlternateContent xmlns:mc="http://schemas.openxmlformats.org/markup-compatibility/2006">
          <mc:Choice Requires="x14">
            <control shapeId="24751" r:id="rId7" name="Button 175">
              <controlPr defaultSize="0" print="0" autoFill="0" autoPict="0" macro="[0]!ToDataEntry">
                <anchor>
                  <from>
                    <xdr:col>11</xdr:col>
                    <xdr:colOff>106680</xdr:colOff>
                    <xdr:row>2</xdr:row>
                    <xdr:rowOff>45720</xdr:rowOff>
                  </from>
                  <to>
                    <xdr:col>14</xdr:col>
                    <xdr:colOff>274320</xdr:colOff>
                    <xdr:row>4</xdr:row>
                    <xdr:rowOff>22860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theme="2" tint="-0.749992370372631"/>
  </sheetPr>
  <dimension ref="A1:N170"/>
  <sheetViews>
    <sheetView showGridLines="0" showRowColHeaders="0" zoomScaleNormal="100" workbookViewId="0">
      <selection activeCell="C97" sqref="C97:G97"/>
    </sheetView>
  </sheetViews>
  <sheetFormatPr defaultColWidth="9.109375" defaultRowHeight="13.2"/>
  <cols>
    <col min="1" max="1" width="5" customWidth="1"/>
    <col min="2" max="2" width="4" customWidth="1"/>
    <col min="4" max="4" width="4.33203125" customWidth="1"/>
    <col min="10" max="10" width="22.44140625" customWidth="1"/>
  </cols>
  <sheetData>
    <row r="1" spans="1:14">
      <c r="J1" s="125" t="s">
        <v>517</v>
      </c>
      <c r="L1" s="216"/>
      <c r="M1" s="216"/>
      <c r="N1" s="216"/>
    </row>
    <row r="2" spans="1:14" ht="13.8" thickBot="1">
      <c r="L2" s="216"/>
      <c r="M2" s="216"/>
      <c r="N2" s="216"/>
    </row>
    <row r="3" spans="1:14" ht="18" thickBot="1">
      <c r="A3" s="2443" t="s">
        <v>201</v>
      </c>
      <c r="B3" s="2444"/>
      <c r="C3" s="2444"/>
      <c r="D3" s="2444"/>
      <c r="E3" s="2444"/>
      <c r="F3" s="2444"/>
      <c r="G3" s="2444"/>
      <c r="H3" s="2444"/>
      <c r="I3" s="2444"/>
      <c r="J3" s="2445"/>
      <c r="L3" s="216"/>
      <c r="M3" s="216"/>
      <c r="N3" s="216"/>
    </row>
    <row r="4" spans="1:14">
      <c r="L4" s="216"/>
      <c r="M4" s="216"/>
      <c r="N4" s="216"/>
    </row>
    <row r="5" spans="1:14">
      <c r="L5" s="216"/>
      <c r="M5" s="216"/>
      <c r="N5" s="216"/>
    </row>
    <row r="6" spans="1:14" ht="21" customHeight="1">
      <c r="A6" s="126">
        <v>1</v>
      </c>
      <c r="B6" s="3339" t="s">
        <v>262</v>
      </c>
      <c r="C6" s="3339"/>
      <c r="D6" s="3339"/>
      <c r="E6" s="127"/>
      <c r="F6" s="127"/>
      <c r="G6" s="127"/>
      <c r="H6" s="127"/>
      <c r="I6" s="127"/>
      <c r="J6" s="127"/>
      <c r="L6" s="216"/>
      <c r="M6" s="216"/>
      <c r="N6" s="216"/>
    </row>
    <row r="7" spans="1:14">
      <c r="A7" s="127"/>
      <c r="B7" s="127"/>
      <c r="C7" s="127"/>
      <c r="D7" s="127"/>
      <c r="E7" s="127"/>
      <c r="F7" s="127"/>
      <c r="G7" s="127"/>
      <c r="H7" s="127"/>
      <c r="I7" s="127"/>
      <c r="J7" s="127"/>
    </row>
    <row r="8" spans="1:14" ht="40.5" customHeight="1">
      <c r="A8" s="127"/>
      <c r="B8" s="2224" t="s">
        <v>414</v>
      </c>
      <c r="C8" s="2224"/>
      <c r="D8" s="2224"/>
      <c r="E8" s="2224"/>
      <c r="F8" s="2224"/>
      <c r="G8" s="2224"/>
      <c r="H8" s="2224"/>
      <c r="I8" s="2224"/>
      <c r="J8" s="2224"/>
    </row>
    <row r="9" spans="1:14" ht="6" customHeight="1">
      <c r="A9" s="127"/>
      <c r="B9" s="127"/>
      <c r="C9" s="127"/>
      <c r="D9" s="127"/>
      <c r="E9" s="127"/>
      <c r="F9" s="127"/>
      <c r="G9" s="127"/>
      <c r="H9" s="127"/>
      <c r="I9" s="127"/>
      <c r="J9" s="127"/>
    </row>
    <row r="10" spans="1:14" ht="18" customHeight="1">
      <c r="A10" s="127"/>
      <c r="B10" s="128" t="s">
        <v>415</v>
      </c>
      <c r="C10" s="3338" t="s">
        <v>416</v>
      </c>
      <c r="D10" s="3338"/>
      <c r="E10" s="3338"/>
      <c r="F10" s="3338"/>
      <c r="G10" s="3338"/>
      <c r="H10" s="3338"/>
      <c r="I10" s="3338"/>
      <c r="J10" s="3338"/>
    </row>
    <row r="11" spans="1:14" ht="19.5" customHeight="1">
      <c r="A11" s="127"/>
      <c r="B11" s="128" t="s">
        <v>417</v>
      </c>
      <c r="C11" s="3338" t="s">
        <v>418</v>
      </c>
      <c r="D11" s="3338"/>
      <c r="E11" s="3338"/>
      <c r="F11" s="3338"/>
      <c r="G11" s="3338"/>
      <c r="H11" s="3338"/>
      <c r="I11" s="3338"/>
      <c r="J11" s="3338"/>
    </row>
    <row r="12" spans="1:14" ht="19.5" customHeight="1">
      <c r="A12" s="127"/>
      <c r="B12" s="128" t="s">
        <v>419</v>
      </c>
      <c r="C12" s="3338" t="s">
        <v>420</v>
      </c>
      <c r="D12" s="3338"/>
      <c r="E12" s="3338"/>
      <c r="F12" s="3338"/>
      <c r="G12" s="3338"/>
      <c r="H12" s="3338"/>
      <c r="I12" s="3338"/>
      <c r="J12" s="3338"/>
    </row>
    <row r="13" spans="1:14" ht="21" customHeight="1">
      <c r="A13" s="127"/>
      <c r="B13" s="128" t="s">
        <v>421</v>
      </c>
      <c r="C13" s="3338" t="s">
        <v>422</v>
      </c>
      <c r="D13" s="3338"/>
      <c r="E13" s="3338"/>
      <c r="F13" s="3338"/>
      <c r="G13" s="3338"/>
      <c r="H13" s="3338"/>
      <c r="I13" s="3338"/>
      <c r="J13" s="3338"/>
    </row>
    <row r="14" spans="1:14">
      <c r="A14" s="127"/>
      <c r="B14" s="127"/>
      <c r="C14" s="127"/>
      <c r="D14" s="127"/>
      <c r="E14" s="127"/>
      <c r="F14" s="127"/>
      <c r="G14" s="127"/>
      <c r="H14" s="127"/>
      <c r="I14" s="127"/>
      <c r="J14" s="127"/>
    </row>
    <row r="15" spans="1:14" ht="16.5" customHeight="1">
      <c r="A15" s="126">
        <v>2</v>
      </c>
      <c r="B15" s="3337" t="s">
        <v>423</v>
      </c>
      <c r="C15" s="3337"/>
      <c r="D15" s="3337"/>
      <c r="E15" s="3337"/>
      <c r="F15" s="3337"/>
      <c r="G15" s="3337"/>
      <c r="H15" s="3337"/>
      <c r="I15" s="3337"/>
      <c r="J15" s="3337"/>
    </row>
    <row r="16" spans="1:14" ht="16.5" customHeight="1">
      <c r="B16" s="4"/>
      <c r="C16" s="4"/>
      <c r="D16" s="4"/>
      <c r="E16" s="4"/>
      <c r="F16" s="4"/>
      <c r="G16" s="4"/>
      <c r="H16" s="4"/>
      <c r="I16" s="4"/>
      <c r="J16" s="4"/>
    </row>
    <row r="17" spans="1:10" ht="30" customHeight="1">
      <c r="B17" s="2224" t="s">
        <v>424</v>
      </c>
      <c r="C17" s="2224"/>
      <c r="D17" s="2224"/>
      <c r="E17" s="2224"/>
      <c r="F17" s="2224"/>
      <c r="G17" s="2224"/>
      <c r="H17" s="2224"/>
      <c r="I17" s="2224"/>
      <c r="J17" s="2224"/>
    </row>
    <row r="18" spans="1:10" ht="8.25" customHeight="1">
      <c r="C18" s="129"/>
      <c r="D18" s="129"/>
      <c r="E18" s="129"/>
      <c r="F18" s="129"/>
      <c r="G18" s="129"/>
      <c r="H18" s="129"/>
      <c r="I18" s="129"/>
      <c r="J18" s="129"/>
    </row>
    <row r="19" spans="1:10" ht="18" customHeight="1">
      <c r="B19" s="2224" t="s">
        <v>251</v>
      </c>
      <c r="C19" s="2224"/>
      <c r="D19" s="2224"/>
      <c r="E19" s="2224"/>
      <c r="F19" s="2224"/>
      <c r="G19" s="2224"/>
      <c r="H19" s="2224"/>
      <c r="I19" s="2224"/>
      <c r="J19" s="2224"/>
    </row>
    <row r="20" spans="1:10" ht="8.25" customHeight="1">
      <c r="C20" s="129"/>
      <c r="D20" s="129"/>
      <c r="E20" s="129"/>
      <c r="F20" s="129"/>
      <c r="G20" s="129"/>
      <c r="H20" s="129"/>
      <c r="I20" s="129"/>
      <c r="J20" s="129"/>
    </row>
    <row r="21" spans="1:10" ht="15.75" customHeight="1">
      <c r="A21" s="126">
        <v>3</v>
      </c>
      <c r="B21" s="3337" t="s">
        <v>425</v>
      </c>
      <c r="C21" s="3337"/>
      <c r="D21" s="3337"/>
      <c r="E21" s="3337"/>
      <c r="F21" s="3337"/>
      <c r="G21" s="3337"/>
      <c r="H21" s="3337"/>
      <c r="I21" s="3337"/>
    </row>
    <row r="22" spans="1:10" ht="6" customHeight="1">
      <c r="C22" s="129"/>
      <c r="D22" s="129"/>
      <c r="E22" s="129"/>
      <c r="F22" s="129"/>
      <c r="G22" s="129"/>
      <c r="H22" s="129"/>
      <c r="I22" s="129"/>
      <c r="J22" s="129"/>
    </row>
    <row r="23" spans="1:10" ht="15.75" customHeight="1">
      <c r="B23" s="130">
        <v>3.1</v>
      </c>
      <c r="C23" s="3334" t="s">
        <v>441</v>
      </c>
      <c r="D23" s="3334"/>
      <c r="E23" s="3334"/>
      <c r="F23" s="3334"/>
      <c r="G23" s="3334"/>
      <c r="H23" s="3334"/>
      <c r="I23" s="3334"/>
      <c r="J23" s="3334"/>
    </row>
    <row r="24" spans="1:10" ht="29.25" customHeight="1">
      <c r="C24" s="3334" t="s">
        <v>252</v>
      </c>
      <c r="D24" s="3334"/>
      <c r="E24" s="3334"/>
      <c r="F24" s="3334"/>
      <c r="G24" s="3334"/>
      <c r="H24" s="3334"/>
      <c r="I24" s="3334"/>
      <c r="J24" s="3334"/>
    </row>
    <row r="25" spans="1:10" ht="39" customHeight="1">
      <c r="C25" s="3334" t="s">
        <v>253</v>
      </c>
      <c r="D25" s="3334"/>
      <c r="E25" s="3334"/>
      <c r="F25" s="3334"/>
      <c r="G25" s="3334"/>
      <c r="H25" s="3334"/>
      <c r="I25" s="3334"/>
      <c r="J25" s="3334"/>
    </row>
    <row r="26" spans="1:10" ht="29.25" customHeight="1">
      <c r="C26" s="3334" t="s">
        <v>254</v>
      </c>
      <c r="D26" s="3334"/>
      <c r="E26" s="3334"/>
      <c r="F26" s="3334"/>
      <c r="G26" s="3334"/>
      <c r="H26" s="3334"/>
      <c r="I26" s="3334"/>
      <c r="J26" s="3334"/>
    </row>
    <row r="27" spans="1:10" ht="8.25" customHeight="1">
      <c r="C27" s="131"/>
      <c r="D27" s="129"/>
      <c r="E27" s="129"/>
      <c r="F27" s="129"/>
      <c r="G27" s="129"/>
      <c r="H27" s="129"/>
      <c r="I27" s="129"/>
      <c r="J27" s="129"/>
    </row>
    <row r="28" spans="1:10" ht="16.5" customHeight="1">
      <c r="B28" s="130">
        <v>3.2</v>
      </c>
      <c r="C28" s="3334" t="s">
        <v>442</v>
      </c>
      <c r="D28" s="3334"/>
      <c r="E28" s="3334"/>
      <c r="F28" s="3334"/>
      <c r="G28" s="3334"/>
      <c r="H28" s="3334"/>
      <c r="I28" s="3334"/>
      <c r="J28" s="3334"/>
    </row>
    <row r="29" spans="1:10" ht="6" customHeight="1">
      <c r="A29" s="3"/>
      <c r="B29" s="3"/>
      <c r="C29" s="131"/>
      <c r="D29" s="131"/>
      <c r="E29" s="131"/>
      <c r="F29" s="131"/>
      <c r="G29" s="131"/>
      <c r="H29" s="131"/>
      <c r="I29" s="131"/>
      <c r="J29" s="131"/>
    </row>
    <row r="30" spans="1:10" ht="18" customHeight="1">
      <c r="C30" s="3324" t="s">
        <v>426</v>
      </c>
      <c r="D30" s="3324"/>
      <c r="E30" s="3324"/>
      <c r="F30" s="3324"/>
      <c r="G30" s="3324"/>
      <c r="H30" s="3324"/>
      <c r="I30" s="3324"/>
      <c r="J30" s="3324"/>
    </row>
    <row r="31" spans="1:10" ht="18" customHeight="1">
      <c r="C31" s="3324" t="s">
        <v>427</v>
      </c>
      <c r="D31" s="3324"/>
      <c r="E31" s="3324"/>
      <c r="F31" s="3324"/>
      <c r="G31" s="3324"/>
      <c r="H31" s="3324"/>
      <c r="I31" s="3324"/>
      <c r="J31" s="3324"/>
    </row>
    <row r="32" spans="1:10" ht="15.75" customHeight="1">
      <c r="C32" s="3324" t="s">
        <v>428</v>
      </c>
      <c r="D32" s="3324"/>
      <c r="E32" s="3324"/>
      <c r="F32" s="3324"/>
      <c r="G32" s="3324"/>
      <c r="H32" s="3324"/>
      <c r="I32" s="3324"/>
      <c r="J32" s="3324"/>
    </row>
    <row r="33" spans="1:10" ht="5.25" customHeight="1">
      <c r="C33" s="129"/>
      <c r="D33" s="129"/>
      <c r="E33" s="129"/>
      <c r="F33" s="129"/>
      <c r="G33" s="129"/>
      <c r="H33" s="129"/>
      <c r="I33" s="129"/>
      <c r="J33" s="129"/>
    </row>
    <row r="34" spans="1:10" ht="18" customHeight="1">
      <c r="A34" s="132">
        <v>4</v>
      </c>
      <c r="B34" s="3333" t="s">
        <v>429</v>
      </c>
      <c r="C34" s="3333"/>
      <c r="D34" s="3333"/>
      <c r="E34" s="3333"/>
      <c r="F34" s="3333"/>
      <c r="G34" s="3333"/>
      <c r="H34" s="3333"/>
      <c r="I34" s="3333"/>
    </row>
    <row r="35" spans="1:10" ht="6" customHeight="1">
      <c r="A35" s="132"/>
      <c r="B35" s="134"/>
      <c r="C35" s="131"/>
      <c r="D35" s="131"/>
      <c r="E35" s="131"/>
      <c r="F35" s="131"/>
      <c r="G35" s="131"/>
      <c r="H35" s="131"/>
      <c r="I35" s="131"/>
      <c r="J35" s="131"/>
    </row>
    <row r="36" spans="1:10" ht="17.25" customHeight="1">
      <c r="A36" s="135"/>
      <c r="B36" s="2224" t="s">
        <v>430</v>
      </c>
      <c r="C36" s="2224"/>
      <c r="D36" s="2224"/>
      <c r="E36" s="2224"/>
      <c r="F36" s="2224"/>
      <c r="G36" s="2224"/>
      <c r="H36" s="2224"/>
      <c r="I36" s="2224"/>
      <c r="J36" s="2224"/>
    </row>
    <row r="37" spans="1:10" ht="8.25" customHeight="1">
      <c r="A37" s="135"/>
      <c r="B37" s="135"/>
      <c r="C37" s="129"/>
      <c r="D37" s="129"/>
      <c r="E37" s="129"/>
      <c r="F37" s="129"/>
      <c r="G37" s="129"/>
      <c r="H37" s="129"/>
      <c r="I37" s="129"/>
      <c r="J37" s="129"/>
    </row>
    <row r="38" spans="1:10" ht="29.25" customHeight="1">
      <c r="A38" s="135"/>
      <c r="B38" s="136" t="s">
        <v>415</v>
      </c>
      <c r="C38" s="3324" t="s">
        <v>431</v>
      </c>
      <c r="D38" s="3324"/>
      <c r="E38" s="3324"/>
      <c r="F38" s="3324"/>
      <c r="G38" s="3324"/>
      <c r="H38" s="3324"/>
      <c r="I38" s="3324"/>
      <c r="J38" s="3324"/>
    </row>
    <row r="39" spans="1:10" ht="33" customHeight="1">
      <c r="A39" s="135"/>
      <c r="B39" s="136" t="s">
        <v>417</v>
      </c>
      <c r="C39" s="3324" t="s">
        <v>432</v>
      </c>
      <c r="D39" s="3324"/>
      <c r="E39" s="3324"/>
      <c r="F39" s="3324"/>
      <c r="G39" s="3324"/>
      <c r="H39" s="3324"/>
      <c r="I39" s="3324"/>
      <c r="J39" s="3324"/>
    </row>
    <row r="40" spans="1:10" ht="18.75" customHeight="1">
      <c r="A40" s="135"/>
      <c r="B40" s="136" t="s">
        <v>419</v>
      </c>
      <c r="C40" s="3324" t="s">
        <v>433</v>
      </c>
      <c r="D40" s="3324"/>
      <c r="E40" s="3324"/>
      <c r="F40" s="3324"/>
      <c r="G40" s="3324"/>
      <c r="H40" s="3324"/>
      <c r="I40" s="3324"/>
      <c r="J40" s="3324"/>
    </row>
    <row r="41" spans="1:10" ht="18" customHeight="1">
      <c r="A41" s="135"/>
      <c r="B41" s="136" t="s">
        <v>421</v>
      </c>
      <c r="C41" s="3324" t="s">
        <v>710</v>
      </c>
      <c r="D41" s="3324"/>
      <c r="E41" s="3324"/>
      <c r="F41" s="3324"/>
      <c r="G41" s="3324"/>
      <c r="H41" s="3324"/>
      <c r="I41" s="3324"/>
      <c r="J41" s="3324"/>
    </row>
    <row r="42" spans="1:10" ht="18" customHeight="1">
      <c r="A42" s="135"/>
      <c r="B42" s="135"/>
      <c r="C42" s="129"/>
      <c r="D42" s="129"/>
      <c r="E42" s="129"/>
      <c r="F42" s="129"/>
      <c r="G42" s="129"/>
      <c r="H42" s="129"/>
      <c r="I42" s="129"/>
      <c r="J42" s="129"/>
    </row>
    <row r="43" spans="1:10" ht="14.25" customHeight="1">
      <c r="A43" s="132">
        <v>5</v>
      </c>
      <c r="B43" s="3333" t="s">
        <v>434</v>
      </c>
      <c r="C43" s="3333"/>
      <c r="D43" s="3333"/>
      <c r="E43" s="3333"/>
      <c r="F43" s="3333"/>
      <c r="G43" s="3333"/>
      <c r="H43" s="3333"/>
      <c r="I43" s="3333"/>
    </row>
    <row r="44" spans="1:10" ht="14.25" customHeight="1">
      <c r="A44" s="132"/>
      <c r="B44" s="134"/>
      <c r="C44" s="131"/>
      <c r="D44" s="131"/>
      <c r="E44" s="131"/>
      <c r="F44" s="131"/>
      <c r="G44" s="131"/>
      <c r="H44" s="131"/>
      <c r="I44" s="131"/>
      <c r="J44" s="131"/>
    </row>
    <row r="45" spans="1:10" ht="17.25" customHeight="1">
      <c r="B45" s="132">
        <v>5.0999999999999996</v>
      </c>
      <c r="C45" s="3334" t="s">
        <v>435</v>
      </c>
      <c r="D45" s="3334"/>
      <c r="E45" s="3334"/>
      <c r="F45" s="3334"/>
      <c r="G45" s="3334"/>
      <c r="H45" s="3334"/>
      <c r="I45" s="3334"/>
      <c r="J45" s="3334"/>
    </row>
    <row r="46" spans="1:10" ht="6" customHeight="1">
      <c r="A46" s="136"/>
      <c r="B46" s="135"/>
      <c r="C46" s="129"/>
      <c r="D46" s="129"/>
      <c r="E46" s="129"/>
      <c r="F46" s="129"/>
      <c r="G46" s="129"/>
      <c r="H46" s="129"/>
      <c r="I46" s="129"/>
      <c r="J46" s="129"/>
    </row>
    <row r="47" spans="1:10" ht="15" customHeight="1">
      <c r="C47" s="3324" t="s">
        <v>436</v>
      </c>
      <c r="D47" s="3324"/>
      <c r="E47" s="3324"/>
      <c r="F47" s="3324"/>
      <c r="G47" s="3324"/>
      <c r="H47" s="3324"/>
      <c r="I47" s="3324"/>
      <c r="J47" s="3324"/>
    </row>
    <row r="48" spans="1:10">
      <c r="C48" s="137"/>
      <c r="D48" s="135"/>
      <c r="E48" s="135"/>
      <c r="F48" s="135"/>
      <c r="G48" s="135"/>
      <c r="H48" s="135"/>
      <c r="I48" s="135"/>
      <c r="J48" s="135"/>
    </row>
    <row r="49" spans="1:10" ht="42.75" customHeight="1">
      <c r="B49" s="136" t="s">
        <v>415</v>
      </c>
      <c r="C49" s="3324" t="s">
        <v>437</v>
      </c>
      <c r="D49" s="3324"/>
      <c r="E49" s="3324"/>
      <c r="F49" s="3324"/>
      <c r="G49" s="3324"/>
      <c r="H49" s="3324"/>
      <c r="I49" s="3324"/>
      <c r="J49" s="3324"/>
    </row>
    <row r="50" spans="1:10" ht="45.75" customHeight="1">
      <c r="B50" s="136" t="s">
        <v>438</v>
      </c>
      <c r="C50" s="3324" t="s">
        <v>439</v>
      </c>
      <c r="D50" s="3324"/>
      <c r="E50" s="3324"/>
      <c r="F50" s="3324"/>
      <c r="G50" s="3324"/>
      <c r="H50" s="3324"/>
      <c r="I50" s="3324"/>
      <c r="J50" s="3324"/>
    </row>
    <row r="51" spans="1:10" ht="19.5" customHeight="1">
      <c r="B51" s="136" t="s">
        <v>440</v>
      </c>
      <c r="C51" s="3324" t="s">
        <v>550</v>
      </c>
      <c r="D51" s="3324"/>
      <c r="E51" s="3324"/>
      <c r="F51" s="3324"/>
      <c r="G51" s="3324"/>
      <c r="H51" s="3324"/>
      <c r="I51" s="3324"/>
      <c r="J51" s="3324"/>
    </row>
    <row r="52" spans="1:10" ht="30.75" customHeight="1">
      <c r="B52" s="136" t="s">
        <v>457</v>
      </c>
      <c r="C52" s="3324" t="s">
        <v>711</v>
      </c>
      <c r="D52" s="3324"/>
      <c r="E52" s="3324"/>
      <c r="F52" s="3324"/>
      <c r="G52" s="3324"/>
      <c r="H52" s="3324"/>
      <c r="I52" s="3324"/>
      <c r="J52" s="3324"/>
    </row>
    <row r="53" spans="1:10" ht="27" customHeight="1">
      <c r="B53" s="136" t="s">
        <v>551</v>
      </c>
      <c r="C53" s="3324" t="s">
        <v>552</v>
      </c>
      <c r="D53" s="3324"/>
      <c r="E53" s="3324"/>
      <c r="F53" s="3324"/>
      <c r="G53" s="3324"/>
      <c r="H53" s="3324"/>
      <c r="I53" s="3324"/>
      <c r="J53" s="3324"/>
    </row>
    <row r="54" spans="1:10" ht="15.75" customHeight="1">
      <c r="C54" s="3332" t="s">
        <v>255</v>
      </c>
      <c r="D54" s="3332"/>
      <c r="E54" s="3332"/>
      <c r="F54" s="3332"/>
      <c r="G54" s="3332"/>
      <c r="H54" s="3332"/>
      <c r="I54" s="3332"/>
      <c r="J54" s="3332"/>
    </row>
    <row r="55" spans="1:10" ht="17.25" customHeight="1">
      <c r="C55" s="138"/>
      <c r="D55" s="138"/>
      <c r="E55" s="138"/>
      <c r="F55" s="138"/>
      <c r="G55" s="138"/>
      <c r="H55" s="138"/>
      <c r="I55" s="138"/>
      <c r="J55" s="138"/>
    </row>
    <row r="56" spans="1:10" ht="17.25" customHeight="1">
      <c r="B56" s="132">
        <v>5.2</v>
      </c>
      <c r="C56" s="3331" t="s">
        <v>553</v>
      </c>
      <c r="D56" s="3331"/>
      <c r="E56" s="3331"/>
      <c r="F56" s="3331"/>
      <c r="G56" s="3331"/>
      <c r="H56" s="3331"/>
      <c r="I56" s="3331"/>
      <c r="J56" s="3331"/>
    </row>
    <row r="57" spans="1:10" ht="6.75" customHeight="1">
      <c r="A57" s="135"/>
      <c r="B57" s="135"/>
      <c r="C57" s="135"/>
      <c r="D57" s="135"/>
      <c r="E57" s="135"/>
      <c r="F57" s="135"/>
      <c r="G57" s="135"/>
      <c r="H57" s="135"/>
      <c r="I57" s="135"/>
      <c r="J57" s="135"/>
    </row>
    <row r="58" spans="1:10" ht="15.75" customHeight="1">
      <c r="C58" s="139" t="s">
        <v>554</v>
      </c>
      <c r="D58" s="2224" t="s">
        <v>266</v>
      </c>
      <c r="E58" s="2224"/>
      <c r="F58" s="2224"/>
      <c r="G58" s="2224"/>
      <c r="H58" s="2224"/>
      <c r="I58" s="2224"/>
      <c r="J58" s="2224"/>
    </row>
    <row r="59" spans="1:10" ht="6.75" customHeight="1">
      <c r="A59" s="135"/>
      <c r="B59" s="136"/>
      <c r="C59" s="129"/>
      <c r="D59" s="129"/>
      <c r="E59" s="129"/>
      <c r="F59" s="129"/>
      <c r="G59" s="129"/>
      <c r="H59" s="129"/>
      <c r="I59" s="129"/>
      <c r="J59" s="129"/>
    </row>
    <row r="60" spans="1:10" ht="81" customHeight="1">
      <c r="A60" s="135"/>
      <c r="D60" s="161" t="s">
        <v>267</v>
      </c>
      <c r="E60" s="3324" t="s">
        <v>30</v>
      </c>
      <c r="F60" s="3324"/>
      <c r="G60" s="3324"/>
      <c r="H60" s="3324"/>
      <c r="I60" s="3324"/>
      <c r="J60" s="3324"/>
    </row>
    <row r="61" spans="1:10" ht="15" hidden="1" customHeight="1">
      <c r="A61" s="135"/>
      <c r="B61" s="136"/>
    </row>
    <row r="62" spans="1:10" ht="15" hidden="1" customHeight="1">
      <c r="A62" s="135"/>
      <c r="B62" s="136"/>
    </row>
    <row r="63" spans="1:10" ht="14.25" hidden="1" customHeight="1">
      <c r="A63" s="135"/>
      <c r="B63" s="136"/>
    </row>
    <row r="64" spans="1:10" ht="14.25" hidden="1" customHeight="1">
      <c r="A64" s="135"/>
      <c r="B64" s="136"/>
    </row>
    <row r="65" spans="1:10" ht="15" hidden="1" customHeight="1">
      <c r="A65" s="135"/>
      <c r="B65" s="136"/>
    </row>
    <row r="66" spans="1:10" ht="9" hidden="1" customHeight="1">
      <c r="A66" s="135"/>
      <c r="B66" s="136"/>
      <c r="C66" s="141"/>
      <c r="D66" s="141"/>
      <c r="E66" s="129"/>
      <c r="F66" s="129"/>
      <c r="G66" s="129"/>
      <c r="H66" s="129"/>
      <c r="I66" s="129"/>
      <c r="J66" s="129"/>
    </row>
    <row r="67" spans="1:10" ht="11.25" hidden="1" customHeight="1">
      <c r="A67" s="135"/>
      <c r="B67" s="136"/>
      <c r="C67" s="141"/>
      <c r="D67" s="141"/>
      <c r="E67" s="129"/>
      <c r="F67" s="129"/>
      <c r="G67" s="129"/>
      <c r="H67" s="129"/>
      <c r="I67" s="129"/>
      <c r="J67" s="129"/>
    </row>
    <row r="68" spans="1:10" ht="5.25" customHeight="1">
      <c r="A68" s="135"/>
      <c r="B68" s="136"/>
      <c r="C68" s="141"/>
      <c r="D68" s="141"/>
      <c r="E68" s="129"/>
      <c r="F68" s="129"/>
      <c r="G68" s="129"/>
      <c r="H68" s="129"/>
      <c r="I68" s="129"/>
      <c r="J68" s="129"/>
    </row>
    <row r="69" spans="1:10" ht="54.75" customHeight="1">
      <c r="A69" s="135"/>
      <c r="D69" s="161" t="s">
        <v>438</v>
      </c>
      <c r="E69" s="3324" t="s">
        <v>268</v>
      </c>
      <c r="F69" s="3324"/>
      <c r="G69" s="3324"/>
      <c r="H69" s="3324"/>
      <c r="I69" s="3324"/>
      <c r="J69" s="3324"/>
    </row>
    <row r="70" spans="1:10" ht="17.25" hidden="1" customHeight="1">
      <c r="A70" s="135"/>
      <c r="B70" s="136"/>
      <c r="C70" s="3336" t="s">
        <v>269</v>
      </c>
      <c r="D70" s="3336"/>
      <c r="E70" s="3336"/>
      <c r="F70" s="3336"/>
      <c r="G70" s="3336"/>
      <c r="H70" s="3336"/>
      <c r="I70" s="3336"/>
      <c r="J70" s="3336"/>
    </row>
    <row r="71" spans="1:10" ht="17.25" hidden="1" customHeight="1">
      <c r="A71" s="135"/>
      <c r="B71" s="136"/>
      <c r="C71" s="142" t="s">
        <v>71</v>
      </c>
      <c r="D71" s="143"/>
      <c r="E71" s="144"/>
      <c r="F71" s="144"/>
      <c r="G71" s="144"/>
      <c r="H71" s="144"/>
      <c r="I71" s="144"/>
      <c r="J71" s="144"/>
    </row>
    <row r="72" spans="1:10" ht="17.25" hidden="1" customHeight="1">
      <c r="A72" s="135"/>
      <c r="B72" s="136"/>
      <c r="C72" s="142" t="s">
        <v>270</v>
      </c>
      <c r="D72" s="143"/>
      <c r="E72" s="144"/>
      <c r="F72" s="144"/>
      <c r="G72" s="144"/>
      <c r="H72" s="144"/>
      <c r="I72" s="144"/>
      <c r="J72" s="144"/>
    </row>
    <row r="73" spans="1:10" ht="17.25" hidden="1" customHeight="1">
      <c r="A73" s="135"/>
      <c r="B73" s="136"/>
      <c r="C73" s="142" t="s">
        <v>271</v>
      </c>
      <c r="D73" s="143"/>
      <c r="E73" s="144"/>
      <c r="F73" s="144"/>
      <c r="G73" s="144"/>
      <c r="H73" s="144"/>
      <c r="I73" s="144"/>
      <c r="J73" s="144"/>
    </row>
    <row r="74" spans="1:10" ht="17.25" hidden="1" customHeight="1">
      <c r="A74" s="135"/>
      <c r="B74" s="136"/>
      <c r="C74" s="142" t="s">
        <v>272</v>
      </c>
      <c r="D74" s="143"/>
      <c r="E74" s="144"/>
      <c r="F74" s="144"/>
      <c r="G74" s="144"/>
      <c r="H74" s="144"/>
      <c r="I74" s="144"/>
      <c r="J74" s="144"/>
    </row>
    <row r="75" spans="1:10" ht="43.5" hidden="1" customHeight="1">
      <c r="A75" s="135"/>
      <c r="B75" s="136"/>
      <c r="C75" s="129"/>
      <c r="D75" s="129"/>
      <c r="E75" s="129"/>
      <c r="F75" s="129"/>
      <c r="G75" s="129"/>
      <c r="H75" s="129"/>
      <c r="I75" s="129"/>
      <c r="J75" s="129"/>
    </row>
    <row r="76" spans="1:10" ht="43.5" hidden="1" customHeight="1">
      <c r="A76" s="135"/>
      <c r="B76" s="136"/>
      <c r="C76" s="129"/>
      <c r="D76" s="129"/>
      <c r="E76" s="129"/>
      <c r="F76" s="129"/>
      <c r="G76" s="129"/>
      <c r="H76" s="129"/>
      <c r="I76" s="129"/>
      <c r="J76" s="129"/>
    </row>
    <row r="77" spans="1:10" ht="43.5" hidden="1" customHeight="1">
      <c r="A77" s="135"/>
      <c r="B77" s="136"/>
      <c r="C77" s="129"/>
      <c r="D77" s="129"/>
      <c r="E77" s="129"/>
      <c r="F77" s="129"/>
      <c r="G77" s="129"/>
      <c r="H77" s="129"/>
      <c r="I77" s="129"/>
      <c r="J77" s="129"/>
    </row>
    <row r="78" spans="1:10" ht="43.5" hidden="1" customHeight="1">
      <c r="A78" s="135"/>
      <c r="B78" s="136"/>
      <c r="C78" s="129"/>
      <c r="D78" s="129"/>
      <c r="E78" s="129"/>
      <c r="F78" s="129"/>
      <c r="G78" s="129"/>
      <c r="H78" s="129"/>
      <c r="I78" s="129"/>
      <c r="J78" s="129"/>
    </row>
    <row r="79" spans="1:10" ht="43.5" hidden="1" customHeight="1">
      <c r="A79" s="135"/>
      <c r="B79" s="136"/>
      <c r="C79" s="129"/>
      <c r="D79" s="129"/>
      <c r="E79" s="129"/>
      <c r="F79" s="129"/>
      <c r="G79" s="129"/>
      <c r="H79" s="129"/>
      <c r="I79" s="129"/>
      <c r="J79" s="129"/>
    </row>
    <row r="80" spans="1:10" ht="9.75" customHeight="1">
      <c r="A80" s="135"/>
      <c r="B80" s="136"/>
      <c r="C80" s="129"/>
      <c r="D80" s="129"/>
      <c r="E80" s="129"/>
      <c r="F80" s="129"/>
      <c r="G80" s="129"/>
      <c r="H80" s="129"/>
      <c r="I80" s="129"/>
      <c r="J80" s="129"/>
    </row>
    <row r="81" spans="1:10" ht="24" customHeight="1">
      <c r="A81" s="135"/>
      <c r="B81" s="135"/>
      <c r="D81" s="3335" t="s">
        <v>518</v>
      </c>
      <c r="E81" s="3335"/>
      <c r="F81" s="3335"/>
      <c r="G81" s="3335"/>
      <c r="H81" s="3335"/>
      <c r="I81" s="3335"/>
      <c r="J81" s="3335"/>
    </row>
    <row r="82" spans="1:10" ht="13.5" customHeight="1">
      <c r="A82" s="135"/>
      <c r="B82" s="135"/>
      <c r="D82" s="179"/>
      <c r="E82" s="179"/>
      <c r="F82" s="179"/>
      <c r="G82" s="179"/>
      <c r="H82" s="179"/>
      <c r="I82" s="179"/>
      <c r="J82" s="179"/>
    </row>
    <row r="83" spans="1:10" ht="55.5" customHeight="1">
      <c r="B83" s="135"/>
      <c r="C83" s="134" t="s">
        <v>519</v>
      </c>
      <c r="D83" s="3324" t="s">
        <v>534</v>
      </c>
      <c r="E83" s="3324"/>
      <c r="F83" s="3324"/>
      <c r="G83" s="3324"/>
      <c r="H83" s="3324"/>
      <c r="I83" s="3324"/>
      <c r="J83" s="3324"/>
    </row>
    <row r="84" spans="1:10" ht="8.25" customHeight="1">
      <c r="B84" s="135"/>
      <c r="C84" s="134"/>
    </row>
    <row r="85" spans="1:10" ht="39" customHeight="1">
      <c r="B85" s="135"/>
      <c r="C85" s="134" t="s">
        <v>520</v>
      </c>
      <c r="D85" s="3324" t="s">
        <v>521</v>
      </c>
      <c r="E85" s="3324"/>
      <c r="F85" s="3324"/>
      <c r="G85" s="3324"/>
      <c r="H85" s="3324"/>
      <c r="I85" s="3324"/>
      <c r="J85" s="3324"/>
    </row>
    <row r="86" spans="1:10" ht="36" customHeight="1">
      <c r="A86" s="134"/>
      <c r="D86" s="161" t="s">
        <v>267</v>
      </c>
      <c r="E86" s="3324" t="s">
        <v>16</v>
      </c>
      <c r="F86" s="3324"/>
      <c r="G86" s="3324"/>
      <c r="H86" s="3324"/>
      <c r="I86" s="3324"/>
      <c r="J86" s="3324"/>
    </row>
    <row r="87" spans="1:10" ht="33" customHeight="1">
      <c r="A87" s="135"/>
      <c r="D87" s="161" t="s">
        <v>438</v>
      </c>
      <c r="E87" s="3324" t="s">
        <v>17</v>
      </c>
      <c r="F87" s="3324"/>
      <c r="G87" s="3324"/>
      <c r="H87" s="3324"/>
      <c r="I87" s="3324"/>
      <c r="J87" s="3324"/>
    </row>
    <row r="88" spans="1:10" ht="10.5" customHeight="1">
      <c r="A88" s="135"/>
      <c r="B88" s="136"/>
      <c r="C88" s="129"/>
      <c r="D88" s="129"/>
      <c r="E88" s="129"/>
      <c r="F88" s="129"/>
      <c r="G88" s="129"/>
      <c r="H88" s="129"/>
      <c r="I88" s="129"/>
      <c r="J88" s="129"/>
    </row>
    <row r="89" spans="1:10" ht="40.5" customHeight="1">
      <c r="A89" s="135"/>
      <c r="B89" s="135"/>
      <c r="C89" s="3334" t="s">
        <v>400</v>
      </c>
      <c r="D89" s="3334"/>
      <c r="E89" s="3334"/>
      <c r="F89" s="3334"/>
      <c r="G89" s="3334"/>
      <c r="H89" s="3334"/>
      <c r="I89" s="3334"/>
      <c r="J89" s="3334"/>
    </row>
    <row r="90" spans="1:10" ht="21" customHeight="1">
      <c r="A90" s="135"/>
      <c r="B90" s="135"/>
      <c r="C90" s="133"/>
      <c r="D90" s="133"/>
      <c r="E90" s="133"/>
      <c r="F90" s="133"/>
      <c r="G90" s="133"/>
      <c r="H90" s="133"/>
      <c r="I90" s="133"/>
      <c r="J90" s="133"/>
    </row>
    <row r="91" spans="1:10" ht="16.5" customHeight="1">
      <c r="B91" s="134">
        <v>5.3</v>
      </c>
      <c r="C91" s="3331" t="s">
        <v>18</v>
      </c>
      <c r="D91" s="3331"/>
      <c r="E91" s="3331"/>
      <c r="F91" s="3331"/>
      <c r="G91" s="140"/>
      <c r="H91" s="140"/>
      <c r="I91" s="140"/>
      <c r="J91" s="140"/>
    </row>
    <row r="92" spans="1:10" ht="5.25" customHeight="1">
      <c r="A92" s="134"/>
      <c r="B92" s="134"/>
      <c r="C92" s="131"/>
      <c r="D92" s="131"/>
      <c r="E92" s="131"/>
      <c r="F92" s="131"/>
      <c r="G92" s="131"/>
      <c r="H92" s="131"/>
      <c r="I92" s="131"/>
      <c r="J92" s="131"/>
    </row>
    <row r="93" spans="1:10" ht="66.75" customHeight="1">
      <c r="B93" s="135"/>
      <c r="C93" s="134" t="s">
        <v>19</v>
      </c>
      <c r="D93" s="3324" t="s">
        <v>503</v>
      </c>
      <c r="E93" s="3324"/>
      <c r="F93" s="3324"/>
      <c r="G93" s="3324"/>
      <c r="H93" s="3324"/>
      <c r="I93" s="3324"/>
      <c r="J93" s="3324"/>
    </row>
    <row r="94" spans="1:10" ht="31.5" customHeight="1">
      <c r="B94" s="135"/>
      <c r="C94" s="134" t="s">
        <v>20</v>
      </c>
      <c r="D94" s="3324" t="s">
        <v>522</v>
      </c>
      <c r="E94" s="3324"/>
      <c r="F94" s="3324"/>
      <c r="G94" s="3324"/>
      <c r="H94" s="3324"/>
      <c r="I94" s="3324"/>
      <c r="J94" s="3324"/>
    </row>
    <row r="95" spans="1:10" ht="18.75" customHeight="1">
      <c r="A95" s="135"/>
      <c r="B95" s="135"/>
      <c r="C95" s="129"/>
      <c r="D95" s="129"/>
      <c r="E95" s="129"/>
      <c r="F95" s="129"/>
      <c r="G95" s="129"/>
      <c r="H95" s="129"/>
      <c r="I95" s="129"/>
      <c r="J95" s="129"/>
    </row>
    <row r="96" spans="1:10" ht="60" customHeight="1">
      <c r="A96" s="135"/>
      <c r="B96" s="135"/>
      <c r="C96" s="3330" t="s">
        <v>2901</v>
      </c>
      <c r="D96" s="3330"/>
      <c r="E96" s="3330"/>
      <c r="F96" s="3330"/>
      <c r="G96" s="3330"/>
      <c r="H96" s="3330"/>
      <c r="I96" s="3330"/>
      <c r="J96" s="3330"/>
    </row>
    <row r="97" spans="1:10" ht="65.25" customHeight="1">
      <c r="A97" s="135"/>
      <c r="B97" s="135"/>
      <c r="C97" s="3324" t="s">
        <v>555</v>
      </c>
      <c r="D97" s="3324"/>
      <c r="E97" s="3324"/>
      <c r="F97" s="3324"/>
      <c r="G97" s="3324"/>
      <c r="H97" s="3324"/>
      <c r="I97" s="3324"/>
      <c r="J97" s="3324"/>
    </row>
    <row r="98" spans="1:10" ht="37.5" hidden="1" customHeight="1">
      <c r="A98" s="135"/>
      <c r="B98" s="135"/>
      <c r="C98" s="145"/>
      <c r="D98" s="145"/>
      <c r="E98" s="145"/>
      <c r="F98" s="145"/>
      <c r="G98" s="145"/>
      <c r="H98" s="145"/>
      <c r="I98" s="145"/>
      <c r="J98" s="145"/>
    </row>
    <row r="99" spans="1:10" ht="37.5" hidden="1" customHeight="1">
      <c r="A99" s="135"/>
      <c r="B99" s="135"/>
      <c r="C99" s="145"/>
      <c r="D99" s="145"/>
      <c r="E99" s="145"/>
      <c r="F99" s="145"/>
      <c r="G99" s="145"/>
      <c r="H99" s="145"/>
      <c r="I99" s="145"/>
      <c r="J99" s="145"/>
    </row>
    <row r="100" spans="1:10" ht="37.5" hidden="1" customHeight="1">
      <c r="A100" s="135"/>
      <c r="B100" s="135"/>
      <c r="C100" s="145"/>
      <c r="D100" s="145"/>
      <c r="E100" s="145"/>
      <c r="F100" s="145"/>
      <c r="G100" s="145"/>
      <c r="H100" s="145"/>
      <c r="I100" s="145"/>
      <c r="J100" s="145"/>
    </row>
    <row r="101" spans="1:10" hidden="1">
      <c r="A101" s="135"/>
      <c r="B101" s="135"/>
      <c r="C101" s="137"/>
      <c r="D101" s="135"/>
      <c r="E101" s="135"/>
      <c r="F101" s="135"/>
      <c r="G101" s="135"/>
      <c r="H101" s="135"/>
      <c r="I101" s="135"/>
      <c r="J101" s="135"/>
    </row>
    <row r="102" spans="1:10" ht="5.25" hidden="1" customHeight="1">
      <c r="A102" s="135"/>
      <c r="B102" s="135"/>
      <c r="C102" s="3330"/>
      <c r="D102" s="3330"/>
      <c r="E102" s="3330"/>
      <c r="F102" s="3330"/>
      <c r="G102" s="3330"/>
      <c r="H102" s="3330"/>
      <c r="I102" s="3330"/>
      <c r="J102" s="3330"/>
    </row>
    <row r="103" spans="1:10" hidden="1">
      <c r="A103" s="135"/>
      <c r="B103" s="135"/>
      <c r="C103" s="135"/>
      <c r="D103" s="135"/>
      <c r="E103" s="135"/>
      <c r="F103" s="135"/>
      <c r="G103" s="135"/>
      <c r="H103" s="135"/>
      <c r="I103" s="135"/>
      <c r="J103" s="135"/>
    </row>
    <row r="104" spans="1:10" hidden="1">
      <c r="A104" s="135"/>
      <c r="B104" s="135"/>
      <c r="C104" s="135"/>
      <c r="D104" s="135"/>
      <c r="E104" s="135"/>
      <c r="F104" s="135"/>
      <c r="G104" s="135"/>
      <c r="H104" s="135"/>
      <c r="I104" s="135"/>
      <c r="J104" s="135"/>
    </row>
    <row r="105" spans="1:10" ht="30.75" hidden="1" customHeight="1">
      <c r="A105" s="135"/>
      <c r="B105" s="135"/>
      <c r="C105" s="3324" t="s">
        <v>21</v>
      </c>
      <c r="D105" s="3324"/>
      <c r="E105" s="3324"/>
      <c r="F105" s="3324"/>
      <c r="G105" s="3324"/>
      <c r="H105" s="3324"/>
      <c r="I105" s="3324"/>
      <c r="J105" s="3324"/>
    </row>
    <row r="106" spans="1:10" ht="25.5" hidden="1" customHeight="1">
      <c r="A106" s="135"/>
      <c r="B106" s="135"/>
      <c r="C106" s="3324" t="s">
        <v>22</v>
      </c>
      <c r="D106" s="3324"/>
      <c r="E106" s="3324"/>
      <c r="F106" s="3324"/>
      <c r="G106" s="3324"/>
      <c r="H106" s="3324"/>
      <c r="I106" s="3324"/>
      <c r="J106" s="3324"/>
    </row>
    <row r="107" spans="1:10" ht="78.75" hidden="1" customHeight="1">
      <c r="A107" s="135"/>
      <c r="B107" s="135"/>
      <c r="C107" s="3324" t="s">
        <v>23</v>
      </c>
      <c r="D107" s="3324"/>
      <c r="E107" s="3324"/>
      <c r="F107" s="3324"/>
      <c r="G107" s="3324"/>
      <c r="H107" s="3324"/>
      <c r="I107" s="3324"/>
      <c r="J107" s="3324"/>
    </row>
    <row r="108" spans="1:10" ht="18" hidden="1" customHeight="1">
      <c r="C108" s="3329" t="s">
        <v>24</v>
      </c>
      <c r="D108" s="3329"/>
      <c r="E108" s="3329"/>
      <c r="F108" s="3329"/>
      <c r="G108" s="3329"/>
      <c r="H108" s="3329"/>
      <c r="I108" s="3329"/>
      <c r="J108" s="3329"/>
    </row>
    <row r="109" spans="1:10" ht="19.5" hidden="1" customHeight="1">
      <c r="C109" s="3329" t="s">
        <v>25</v>
      </c>
      <c r="D109" s="3329"/>
      <c r="E109" s="3329"/>
      <c r="F109" s="3329"/>
      <c r="G109" s="3329"/>
      <c r="H109" s="3329"/>
      <c r="I109" s="3329"/>
      <c r="J109" s="3329"/>
    </row>
    <row r="110" spans="1:10" ht="66" hidden="1" customHeight="1">
      <c r="C110" s="3322" t="s">
        <v>256</v>
      </c>
      <c r="D110" s="3322"/>
      <c r="E110" s="3322"/>
      <c r="F110" s="3322"/>
      <c r="G110" s="3322"/>
      <c r="H110" s="3322"/>
      <c r="I110" s="3322"/>
      <c r="J110" s="3322"/>
    </row>
    <row r="111" spans="1:10" ht="64.5" hidden="1" customHeight="1">
      <c r="C111" s="3324" t="s">
        <v>712</v>
      </c>
      <c r="D111" s="3324"/>
      <c r="E111" s="3324"/>
      <c r="F111" s="3324"/>
      <c r="G111" s="3324"/>
      <c r="H111" s="3324"/>
      <c r="I111" s="3324"/>
      <c r="J111" s="3324"/>
    </row>
    <row r="112" spans="1:10" ht="10.5" hidden="1" customHeight="1">
      <c r="C112" s="129"/>
      <c r="D112" s="129"/>
      <c r="E112" s="129"/>
      <c r="F112" s="129"/>
      <c r="G112" s="129"/>
      <c r="H112" s="129"/>
      <c r="I112" s="129"/>
      <c r="J112" s="129"/>
    </row>
    <row r="113" spans="3:10" ht="32.25" hidden="1" customHeight="1">
      <c r="C113" s="3322" t="s">
        <v>41</v>
      </c>
      <c r="D113" s="3322"/>
      <c r="E113" s="3322"/>
      <c r="F113" s="3322"/>
      <c r="G113" s="3322"/>
      <c r="H113" s="3322"/>
      <c r="I113" s="3322"/>
      <c r="J113" s="3322"/>
    </row>
    <row r="114" spans="3:10" ht="17.25" hidden="1" customHeight="1">
      <c r="C114" s="3322" t="s">
        <v>187</v>
      </c>
      <c r="D114" s="3322"/>
      <c r="E114" s="3322"/>
      <c r="F114" s="3322"/>
      <c r="G114" s="3322"/>
      <c r="H114" s="3322"/>
      <c r="I114" s="3322"/>
      <c r="J114" s="3322"/>
    </row>
    <row r="115" spans="3:10" ht="12.75" hidden="1" customHeight="1">
      <c r="C115" s="3322" t="s">
        <v>211</v>
      </c>
      <c r="D115" s="3322"/>
      <c r="E115" s="3322"/>
      <c r="F115" s="3322"/>
      <c r="G115" s="3322"/>
      <c r="H115" s="3322"/>
      <c r="I115" s="3322"/>
      <c r="J115" s="3322"/>
    </row>
    <row r="116" spans="3:10" ht="17.25" hidden="1" customHeight="1">
      <c r="C116" s="3322" t="s">
        <v>188</v>
      </c>
      <c r="D116" s="3322"/>
      <c r="E116" s="3322"/>
      <c r="F116" s="3322"/>
      <c r="G116" s="3322"/>
      <c r="H116" s="3322"/>
      <c r="I116" s="3322"/>
      <c r="J116" s="3322"/>
    </row>
    <row r="117" spans="3:10" hidden="1"/>
    <row r="118" spans="3:10" hidden="1"/>
    <row r="127" spans="3:10" ht="14.25" customHeight="1">
      <c r="C127" s="146"/>
      <c r="D127" s="146"/>
      <c r="E127" s="146"/>
      <c r="F127" s="146"/>
      <c r="G127" s="146"/>
      <c r="H127" s="146"/>
      <c r="I127" s="146"/>
      <c r="J127" s="146"/>
    </row>
    <row r="128" spans="3:10" ht="13.5" customHeight="1">
      <c r="C128" s="146"/>
      <c r="D128" s="146"/>
      <c r="E128" s="146"/>
      <c r="F128" s="146"/>
      <c r="G128" s="146"/>
      <c r="H128" s="146"/>
      <c r="I128" s="146"/>
      <c r="J128" s="146"/>
    </row>
    <row r="129" spans="3:10" ht="15" customHeight="1">
      <c r="C129" s="147"/>
      <c r="D129" s="147"/>
      <c r="E129" s="147"/>
      <c r="F129" s="147"/>
      <c r="G129" s="147"/>
      <c r="H129" s="147"/>
      <c r="I129" s="147"/>
      <c r="J129" s="147"/>
    </row>
    <row r="130" spans="3:10">
      <c r="C130" s="148"/>
      <c r="D130" s="148"/>
      <c r="E130" s="148"/>
      <c r="F130" s="148"/>
      <c r="G130" s="148"/>
      <c r="H130" s="148"/>
      <c r="I130" s="148"/>
      <c r="J130" s="148"/>
    </row>
    <row r="131" spans="3:10">
      <c r="C131" s="149"/>
      <c r="D131" s="149"/>
      <c r="E131" s="149"/>
      <c r="F131" s="149"/>
      <c r="J131" s="149"/>
    </row>
    <row r="132" spans="3:10">
      <c r="C132" s="149"/>
      <c r="D132" s="150"/>
      <c r="E132" s="149"/>
      <c r="F132" s="151"/>
      <c r="G132" s="151"/>
    </row>
    <row r="133" spans="3:10">
      <c r="C133" s="151"/>
      <c r="D133" s="150"/>
      <c r="E133" s="151"/>
      <c r="F133" s="151"/>
      <c r="G133" s="151"/>
    </row>
    <row r="134" spans="3:10">
      <c r="C134" s="151"/>
      <c r="D134" s="149"/>
      <c r="E134" s="151"/>
      <c r="F134" s="151"/>
      <c r="G134" s="151"/>
    </row>
    <row r="135" spans="3:10">
      <c r="C135" s="151"/>
      <c r="D135" s="150"/>
      <c r="E135" s="151"/>
      <c r="F135" s="151"/>
      <c r="G135" s="151"/>
    </row>
    <row r="136" spans="3:10">
      <c r="C136" s="151"/>
      <c r="D136" s="149"/>
      <c r="E136" s="151"/>
      <c r="F136" s="151"/>
      <c r="G136" s="151"/>
    </row>
    <row r="137" spans="3:10">
      <c r="C137" s="149"/>
      <c r="D137" s="151"/>
      <c r="E137" s="149"/>
      <c r="F137" s="151"/>
      <c r="G137" s="151"/>
    </row>
    <row r="138" spans="3:10">
      <c r="C138" s="151"/>
      <c r="D138" s="150"/>
      <c r="E138" s="151"/>
      <c r="F138" s="151"/>
      <c r="G138" s="151"/>
    </row>
    <row r="139" spans="3:10">
      <c r="C139" s="151"/>
      <c r="D139" s="149"/>
      <c r="E139" s="151"/>
      <c r="F139" s="151"/>
      <c r="G139" s="151"/>
    </row>
    <row r="140" spans="3:10">
      <c r="C140" s="149"/>
      <c r="D140" s="150"/>
      <c r="E140" s="151"/>
      <c r="F140" s="151"/>
      <c r="G140" s="151"/>
    </row>
    <row r="141" spans="3:10">
      <c r="C141" s="151"/>
      <c r="D141" s="149"/>
      <c r="E141" s="149"/>
      <c r="F141" s="151"/>
      <c r="G141" s="151"/>
    </row>
    <row r="142" spans="3:10">
      <c r="C142" s="149"/>
      <c r="D142" s="150"/>
      <c r="E142" s="149"/>
      <c r="F142" s="151"/>
      <c r="G142" s="151"/>
    </row>
    <row r="143" spans="3:10">
      <c r="C143" s="151"/>
      <c r="D143" s="150"/>
      <c r="E143" s="151"/>
      <c r="F143" s="151"/>
      <c r="G143" s="151"/>
    </row>
    <row r="144" spans="3:10">
      <c r="C144" s="151"/>
      <c r="D144" s="150"/>
      <c r="E144" s="151"/>
      <c r="F144" s="151"/>
      <c r="G144" s="151"/>
    </row>
    <row r="145" spans="3:7">
      <c r="C145" s="151"/>
      <c r="D145" s="150"/>
      <c r="E145" s="151"/>
      <c r="F145" s="151"/>
      <c r="G145" s="151"/>
    </row>
    <row r="146" spans="3:7">
      <c r="C146" s="151"/>
      <c r="D146" s="149"/>
      <c r="E146" s="151"/>
      <c r="F146" s="151"/>
      <c r="G146" s="151"/>
    </row>
    <row r="147" spans="3:7">
      <c r="C147" s="152"/>
    </row>
    <row r="148" spans="3:7">
      <c r="C148" s="153"/>
    </row>
    <row r="149" spans="3:7">
      <c r="C149" s="154"/>
    </row>
    <row r="150" spans="3:7">
      <c r="C150" s="154"/>
    </row>
    <row r="151" spans="3:7">
      <c r="C151" s="154"/>
    </row>
    <row r="152" spans="3:7" ht="40.5" customHeight="1">
      <c r="C152" s="3323"/>
      <c r="D152" s="3323"/>
      <c r="E152" s="3323"/>
      <c r="F152" s="3323"/>
    </row>
    <row r="153" spans="3:7" ht="45" customHeight="1">
      <c r="C153" s="3326"/>
      <c r="D153" s="3326"/>
      <c r="E153" s="3326"/>
      <c r="F153" s="3326"/>
    </row>
    <row r="154" spans="3:7" ht="39" customHeight="1">
      <c r="C154" s="3326"/>
      <c r="D154" s="3326"/>
      <c r="E154" s="3326"/>
      <c r="F154" s="3326"/>
    </row>
    <row r="155" spans="3:7" ht="42.75" customHeight="1">
      <c r="C155" s="3323"/>
      <c r="D155" s="3323"/>
      <c r="E155" s="3323"/>
      <c r="F155" s="3323"/>
    </row>
    <row r="156" spans="3:7" ht="38.25" customHeight="1">
      <c r="C156" s="3326"/>
      <c r="D156" s="3326"/>
      <c r="E156" s="3326"/>
      <c r="F156" s="3326"/>
    </row>
    <row r="157" spans="3:7" ht="38.25" customHeight="1">
      <c r="C157" s="3327"/>
      <c r="D157" s="3327"/>
      <c r="E157" s="3323"/>
      <c r="F157" s="3323"/>
    </row>
    <row r="158" spans="3:7">
      <c r="C158" s="158"/>
      <c r="D158" s="217"/>
      <c r="E158" s="158"/>
      <c r="F158" s="158"/>
    </row>
    <row r="159" spans="3:7">
      <c r="C159" s="151"/>
      <c r="D159" s="151"/>
      <c r="E159" s="151"/>
      <c r="F159" s="151"/>
    </row>
    <row r="160" spans="3:7">
      <c r="C160" s="151"/>
      <c r="D160" s="151"/>
      <c r="E160" s="151"/>
      <c r="F160" s="151"/>
    </row>
    <row r="161" spans="3:6">
      <c r="C161" s="151"/>
      <c r="D161" s="151"/>
      <c r="E161" s="151"/>
      <c r="F161" s="151"/>
    </row>
    <row r="162" spans="3:6">
      <c r="C162" s="151"/>
      <c r="D162" s="151"/>
      <c r="E162" s="151"/>
      <c r="F162" s="151"/>
    </row>
    <row r="163" spans="3:6">
      <c r="C163" s="151"/>
      <c r="D163" s="151"/>
      <c r="E163" s="151"/>
      <c r="F163" s="151"/>
    </row>
    <row r="164" spans="3:6">
      <c r="C164" s="151"/>
      <c r="D164" s="151"/>
      <c r="E164" s="151"/>
      <c r="F164" s="151"/>
    </row>
    <row r="165" spans="3:6">
      <c r="C165" s="151"/>
      <c r="D165" s="151"/>
      <c r="E165" s="151"/>
      <c r="F165" s="151"/>
    </row>
    <row r="166" spans="3:6">
      <c r="C166" s="151"/>
      <c r="D166" s="151"/>
      <c r="E166" s="151"/>
      <c r="F166" s="151"/>
    </row>
    <row r="167" spans="3:6">
      <c r="C167" s="151"/>
      <c r="D167" s="151"/>
      <c r="E167" s="151"/>
      <c r="F167" s="151"/>
    </row>
    <row r="168" spans="3:6" ht="38.25" customHeight="1">
      <c r="C168" s="3328"/>
      <c r="D168" s="3328"/>
      <c r="E168" s="3328"/>
      <c r="F168" s="3328"/>
    </row>
    <row r="169" spans="3:6" ht="12.75" customHeight="1">
      <c r="C169" s="3325"/>
      <c r="D169" s="3325"/>
      <c r="E169" s="3325"/>
      <c r="F169" s="3325"/>
    </row>
    <row r="170" spans="3:6">
      <c r="C170" s="154"/>
    </row>
  </sheetData>
  <sheetProtection formatRows="0"/>
  <mergeCells count="71">
    <mergeCell ref="A3:J3"/>
    <mergeCell ref="C10:J10"/>
    <mergeCell ref="C13:J13"/>
    <mergeCell ref="B15:J15"/>
    <mergeCell ref="B6:D6"/>
    <mergeCell ref="B8:J8"/>
    <mergeCell ref="C11:J11"/>
    <mergeCell ref="C12:J12"/>
    <mergeCell ref="C30:J30"/>
    <mergeCell ref="C31:J31"/>
    <mergeCell ref="C32:J32"/>
    <mergeCell ref="B17:J17"/>
    <mergeCell ref="B19:J19"/>
    <mergeCell ref="C26:J26"/>
    <mergeCell ref="C28:J28"/>
    <mergeCell ref="C25:J25"/>
    <mergeCell ref="B21:I21"/>
    <mergeCell ref="C23:J23"/>
    <mergeCell ref="C24:J24"/>
    <mergeCell ref="C89:J89"/>
    <mergeCell ref="E60:J60"/>
    <mergeCell ref="E69:J69"/>
    <mergeCell ref="D83:J83"/>
    <mergeCell ref="C70:J70"/>
    <mergeCell ref="B34:I34"/>
    <mergeCell ref="C41:J41"/>
    <mergeCell ref="B43:I43"/>
    <mergeCell ref="B36:J36"/>
    <mergeCell ref="E87:J87"/>
    <mergeCell ref="C47:J47"/>
    <mergeCell ref="C49:J49"/>
    <mergeCell ref="C39:J39"/>
    <mergeCell ref="C40:J40"/>
    <mergeCell ref="C45:J45"/>
    <mergeCell ref="C38:J38"/>
    <mergeCell ref="D81:J81"/>
    <mergeCell ref="D85:J85"/>
    <mergeCell ref="E86:J86"/>
    <mergeCell ref="C50:J50"/>
    <mergeCell ref="C56:J56"/>
    <mergeCell ref="D58:J58"/>
    <mergeCell ref="C54:J54"/>
    <mergeCell ref="C51:J51"/>
    <mergeCell ref="C52:J52"/>
    <mergeCell ref="C53:J53"/>
    <mergeCell ref="C115:J115"/>
    <mergeCell ref="D93:J93"/>
    <mergeCell ref="C96:J96"/>
    <mergeCell ref="D94:J94"/>
    <mergeCell ref="C91:F91"/>
    <mergeCell ref="C108:J108"/>
    <mergeCell ref="C105:J105"/>
    <mergeCell ref="C97:J97"/>
    <mergeCell ref="C102:J102"/>
    <mergeCell ref="C106:J106"/>
    <mergeCell ref="C116:J116"/>
    <mergeCell ref="C152:F152"/>
    <mergeCell ref="C107:J107"/>
    <mergeCell ref="C169:F169"/>
    <mergeCell ref="C154:F154"/>
    <mergeCell ref="C155:F155"/>
    <mergeCell ref="C156:F156"/>
    <mergeCell ref="C157:D157"/>
    <mergeCell ref="E157:F157"/>
    <mergeCell ref="C168:F168"/>
    <mergeCell ref="C110:J110"/>
    <mergeCell ref="C153:F153"/>
    <mergeCell ref="C109:J109"/>
    <mergeCell ref="C111:J111"/>
    <mergeCell ref="C113:J113"/>
    <mergeCell ref="C114:J114"/>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42" max="9" man="1"/>
    <brk id="8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0420" r:id="rId4" name="Button 4">
              <controlPr defaultSize="0" print="0" autoFill="0" autoPict="0" macro="[0]!ToMainMenu">
                <anchor>
                  <from>
                    <xdr:col>10</xdr:col>
                    <xdr:colOff>266700</xdr:colOff>
                    <xdr:row>1</xdr:row>
                    <xdr:rowOff>45720</xdr:rowOff>
                  </from>
                  <to>
                    <xdr:col>12</xdr:col>
                    <xdr:colOff>480060</xdr:colOff>
                    <xdr:row>2</xdr:row>
                    <xdr:rowOff>175260</xdr:rowOff>
                  </to>
                </anchor>
              </controlPr>
            </control>
          </mc:Choice>
        </mc:AlternateContent>
        <mc:AlternateContent xmlns:mc="http://schemas.openxmlformats.org/markup-compatibility/2006">
          <mc:Choice Requires="x14">
            <control shapeId="60421" r:id="rId5" name="Button 5">
              <controlPr defaultSize="0" print="0" autoFill="0" autoPict="0" macro="[0]!PrintCoverPGSec1">
                <anchor>
                  <from>
                    <xdr:col>10</xdr:col>
                    <xdr:colOff>266700</xdr:colOff>
                    <xdr:row>6</xdr:row>
                    <xdr:rowOff>68580</xdr:rowOff>
                  </from>
                  <to>
                    <xdr:col>12</xdr:col>
                    <xdr:colOff>480060</xdr:colOff>
                    <xdr:row>7</xdr:row>
                    <xdr:rowOff>198120</xdr:rowOff>
                  </to>
                </anchor>
              </controlPr>
            </control>
          </mc:Choice>
        </mc:AlternateContent>
        <mc:AlternateContent xmlns:mc="http://schemas.openxmlformats.org/markup-compatibility/2006">
          <mc:Choice Requires="x14">
            <control shapeId="60422" r:id="rId6" name="Button 6">
              <controlPr defaultSize="0" print="0" autoFill="0" autoPict="0" macro="[0]!CoverPagVol1Preview">
                <anchor>
                  <from>
                    <xdr:col>10</xdr:col>
                    <xdr:colOff>266700</xdr:colOff>
                    <xdr:row>3</xdr:row>
                    <xdr:rowOff>7620</xdr:rowOff>
                  </from>
                  <to>
                    <xdr:col>12</xdr:col>
                    <xdr:colOff>480060</xdr:colOff>
                    <xdr:row>5</xdr:row>
                    <xdr:rowOff>7620</xdr:rowOff>
                  </to>
                </anchor>
              </controlPr>
            </control>
          </mc:Choice>
        </mc:AlternateContent>
        <mc:AlternateContent xmlns:mc="http://schemas.openxmlformats.org/markup-compatibility/2006">
          <mc:Choice Requires="x14">
            <control shapeId="60548" r:id="rId7" name="Button 132">
              <controlPr defaultSize="0" print="0" autoFill="0" autoPict="0" macro="[0]!ToDataEntry">
                <anchor>
                  <from>
                    <xdr:col>10</xdr:col>
                    <xdr:colOff>266700</xdr:colOff>
                    <xdr:row>7</xdr:row>
                    <xdr:rowOff>228600</xdr:rowOff>
                  </from>
                  <to>
                    <xdr:col>12</xdr:col>
                    <xdr:colOff>480060</xdr:colOff>
                    <xdr:row>9</xdr:row>
                    <xdr:rowOff>22860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2" tint="-0.749992370372631"/>
  </sheetPr>
  <dimension ref="B1:J84"/>
  <sheetViews>
    <sheetView showGridLines="0" showRowColHeaders="0" zoomScaleNormal="100" workbookViewId="0">
      <selection activeCell="C97" sqref="C97:G97"/>
    </sheetView>
  </sheetViews>
  <sheetFormatPr defaultColWidth="9.109375" defaultRowHeight="13.2"/>
  <cols>
    <col min="2" max="2" width="3" customWidth="1"/>
    <col min="5" max="5" width="14.33203125" customWidth="1"/>
    <col min="7" max="7" width="10.44140625" customWidth="1"/>
    <col min="9" max="9" width="25" customWidth="1"/>
    <col min="10" max="10" width="2.44140625" customWidth="1"/>
  </cols>
  <sheetData>
    <row r="1" spans="2:10" ht="13.8" thickBot="1"/>
    <row r="2" spans="2:10" ht="20.25" customHeight="1" thickBot="1">
      <c r="B2" s="3363" t="s">
        <v>202</v>
      </c>
      <c r="C2" s="3364"/>
      <c r="D2" s="3364"/>
      <c r="E2" s="3364"/>
      <c r="F2" s="3364"/>
      <c r="G2" s="3364"/>
      <c r="H2" s="3364"/>
      <c r="I2" s="3364"/>
      <c r="J2" s="3365"/>
    </row>
    <row r="3" spans="2:10" ht="27" customHeight="1">
      <c r="B3" s="3369" t="s">
        <v>58</v>
      </c>
      <c r="C3" s="3369"/>
      <c r="D3" s="3369"/>
      <c r="E3" s="3369"/>
      <c r="F3" s="3369"/>
      <c r="G3" s="3369"/>
      <c r="H3" s="3369"/>
      <c r="I3" s="3369"/>
      <c r="J3" s="3369"/>
    </row>
    <row r="4" spans="2:10" ht="15" customHeight="1">
      <c r="B4" s="2224" t="s">
        <v>3645</v>
      </c>
      <c r="C4" s="2224"/>
      <c r="D4" s="3341"/>
      <c r="E4" s="193" t="str">
        <f>+'Master Data'!WimsNo</f>
        <v>021077</v>
      </c>
      <c r="F4" s="6"/>
      <c r="G4" s="6"/>
      <c r="H4" s="6"/>
      <c r="I4" s="6"/>
      <c r="J4" s="6"/>
    </row>
    <row r="5" spans="2:10" ht="14.25" customHeight="1">
      <c r="B5" s="2224" t="s">
        <v>452</v>
      </c>
      <c r="C5" s="2224"/>
      <c r="D5" s="3341"/>
      <c r="E5" s="194"/>
      <c r="F5" s="3342" t="s">
        <v>453</v>
      </c>
      <c r="G5" s="3343"/>
      <c r="H5" s="3344"/>
      <c r="I5" s="195"/>
      <c r="J5" s="196"/>
    </row>
    <row r="6" spans="2:10">
      <c r="B6" s="155"/>
      <c r="C6" s="107"/>
      <c r="D6" s="107"/>
      <c r="E6" s="107"/>
      <c r="F6" s="107"/>
      <c r="G6" s="107"/>
      <c r="H6" s="107"/>
      <c r="I6" s="107"/>
      <c r="J6" s="107"/>
    </row>
    <row r="7" spans="2:10">
      <c r="B7" s="155"/>
      <c r="C7" s="107"/>
      <c r="D7" s="107"/>
      <c r="E7" s="107"/>
      <c r="F7" s="107"/>
      <c r="G7" s="107"/>
      <c r="H7" s="107"/>
      <c r="I7" s="107"/>
      <c r="J7" s="107"/>
    </row>
    <row r="8" spans="2:10" ht="15" customHeight="1">
      <c r="B8" s="3357" t="s">
        <v>59</v>
      </c>
      <c r="C8" s="3358"/>
      <c r="D8" s="3358"/>
      <c r="E8" s="3358"/>
      <c r="F8" s="3358"/>
      <c r="G8" s="3358"/>
      <c r="H8" s="3358"/>
      <c r="I8" s="3358"/>
      <c r="J8" s="3359"/>
    </row>
    <row r="9" spans="2:10" ht="21" customHeight="1">
      <c r="B9" s="184"/>
      <c r="C9" s="3353"/>
      <c r="D9" s="3353"/>
      <c r="E9" s="3353"/>
      <c r="F9" s="3353"/>
      <c r="G9" s="3353"/>
      <c r="H9" s="3353"/>
      <c r="I9" s="3353"/>
      <c r="J9" s="165"/>
    </row>
    <row r="10" spans="2:10" ht="21" customHeight="1">
      <c r="B10" s="184"/>
      <c r="C10" s="3353"/>
      <c r="D10" s="3353"/>
      <c r="E10" s="3353"/>
      <c r="F10" s="3353"/>
      <c r="G10" s="3353"/>
      <c r="H10" s="3353"/>
      <c r="I10" s="3353"/>
      <c r="J10" s="165"/>
    </row>
    <row r="11" spans="2:10" ht="21" customHeight="1">
      <c r="B11" s="184"/>
      <c r="C11" s="183"/>
      <c r="D11" s="183"/>
      <c r="E11" s="183"/>
      <c r="F11" s="183"/>
      <c r="G11" s="183"/>
      <c r="H11" s="183"/>
      <c r="I11" s="183"/>
      <c r="J11" s="165"/>
    </row>
    <row r="12" spans="2:10" ht="21" customHeight="1">
      <c r="B12" s="184"/>
      <c r="C12" s="183"/>
      <c r="D12" s="183"/>
      <c r="E12" s="183"/>
      <c r="F12" s="183"/>
      <c r="G12" s="183"/>
      <c r="H12" s="183"/>
      <c r="I12" s="183"/>
      <c r="J12" s="165"/>
    </row>
    <row r="13" spans="2:10" ht="21" customHeight="1">
      <c r="B13" s="184"/>
      <c r="C13" s="3353"/>
      <c r="D13" s="3353"/>
      <c r="E13" s="3353"/>
      <c r="F13" s="3353"/>
      <c r="G13" s="3353"/>
      <c r="H13" s="3353"/>
      <c r="I13" s="3353"/>
      <c r="J13" s="165"/>
    </row>
    <row r="14" spans="2:10" ht="21" customHeight="1">
      <c r="B14" s="184"/>
      <c r="C14" s="3353"/>
      <c r="D14" s="3353"/>
      <c r="E14" s="3353"/>
      <c r="F14" s="3353"/>
      <c r="G14" s="3353"/>
      <c r="H14" s="3353"/>
      <c r="I14" s="3353"/>
      <c r="J14" s="165"/>
    </row>
    <row r="15" spans="2:10" ht="21" customHeight="1">
      <c r="B15" s="184"/>
      <c r="C15" s="182"/>
      <c r="D15" s="182"/>
      <c r="E15" s="182"/>
      <c r="F15" s="182"/>
      <c r="G15" s="182"/>
      <c r="H15" s="182"/>
      <c r="I15" s="182"/>
      <c r="J15" s="165"/>
    </row>
    <row r="16" spans="2:10" ht="15" customHeight="1">
      <c r="B16" s="3357" t="s">
        <v>60</v>
      </c>
      <c r="C16" s="3358"/>
      <c r="D16" s="3358"/>
      <c r="E16" s="3358"/>
      <c r="F16" s="3358"/>
      <c r="G16" s="3358"/>
      <c r="H16" s="3358"/>
      <c r="I16" s="3358"/>
      <c r="J16" s="3359"/>
    </row>
    <row r="17" spans="2:10" ht="21" customHeight="1">
      <c r="B17" s="184"/>
      <c r="C17" s="3353"/>
      <c r="D17" s="3353"/>
      <c r="E17" s="3353"/>
      <c r="F17" s="3353"/>
      <c r="G17" s="3353"/>
      <c r="H17" s="3353"/>
      <c r="I17" s="3353"/>
      <c r="J17" s="165"/>
    </row>
    <row r="18" spans="2:10" ht="21" customHeight="1">
      <c r="B18" s="184"/>
      <c r="C18" s="183"/>
      <c r="D18" s="183"/>
      <c r="E18" s="183"/>
      <c r="F18" s="183"/>
      <c r="G18" s="183"/>
      <c r="H18" s="183"/>
      <c r="I18" s="183"/>
      <c r="J18" s="165"/>
    </row>
    <row r="19" spans="2:10" ht="21" customHeight="1">
      <c r="B19" s="184"/>
      <c r="C19" s="183"/>
      <c r="D19" s="183"/>
      <c r="E19" s="183"/>
      <c r="F19" s="183"/>
      <c r="G19" s="183"/>
      <c r="H19" s="183"/>
      <c r="I19" s="183"/>
      <c r="J19" s="165"/>
    </row>
    <row r="20" spans="2:10" ht="21" customHeight="1">
      <c r="B20" s="184"/>
      <c r="C20" s="3353"/>
      <c r="D20" s="3353"/>
      <c r="E20" s="3353"/>
      <c r="F20" s="3353"/>
      <c r="G20" s="3353"/>
      <c r="H20" s="3353"/>
      <c r="I20" s="3353"/>
      <c r="J20" s="165"/>
    </row>
    <row r="21" spans="2:10" ht="21" customHeight="1">
      <c r="B21" s="184"/>
      <c r="C21" s="3353"/>
      <c r="D21" s="3353"/>
      <c r="E21" s="3353"/>
      <c r="F21" s="3353"/>
      <c r="G21" s="3353"/>
      <c r="H21" s="3353"/>
      <c r="I21" s="3353"/>
      <c r="J21" s="165"/>
    </row>
    <row r="22" spans="2:10" ht="21" customHeight="1">
      <c r="B22" s="184"/>
      <c r="C22" s="3353"/>
      <c r="D22" s="3353"/>
      <c r="E22" s="3353"/>
      <c r="F22" s="3353"/>
      <c r="G22" s="3353"/>
      <c r="H22" s="3353"/>
      <c r="I22" s="3353"/>
      <c r="J22" s="165"/>
    </row>
    <row r="23" spans="2:10" ht="21" customHeight="1">
      <c r="B23" s="180"/>
      <c r="C23" s="159"/>
      <c r="D23" s="159"/>
      <c r="E23" s="159"/>
      <c r="F23" s="159"/>
      <c r="G23" s="159"/>
      <c r="H23" s="159"/>
      <c r="I23" s="159"/>
      <c r="J23" s="181"/>
    </row>
    <row r="24" spans="2:10" ht="55.5" customHeight="1">
      <c r="B24" s="3366" t="s">
        <v>62</v>
      </c>
      <c r="C24" s="3367"/>
      <c r="D24" s="3367"/>
      <c r="E24" s="3367"/>
      <c r="F24" s="3367"/>
      <c r="G24" s="3367"/>
      <c r="H24" s="3367"/>
      <c r="I24" s="3367"/>
      <c r="J24" s="3368"/>
    </row>
    <row r="25" spans="2:10" ht="55.5" customHeight="1">
      <c r="B25" s="3354" t="s">
        <v>713</v>
      </c>
      <c r="C25" s="3355"/>
      <c r="D25" s="3355"/>
      <c r="E25" s="3355"/>
      <c r="F25" s="3355"/>
      <c r="G25" s="3355"/>
      <c r="H25" s="3355"/>
      <c r="I25" s="3355"/>
      <c r="J25" s="3356"/>
    </row>
    <row r="26" spans="2:10" ht="15" customHeight="1">
      <c r="B26" s="3357" t="s">
        <v>61</v>
      </c>
      <c r="C26" s="3358"/>
      <c r="D26" s="3358"/>
      <c r="E26" s="3358"/>
      <c r="F26" s="3358"/>
      <c r="G26" s="3358"/>
      <c r="H26" s="3358"/>
      <c r="I26" s="3358"/>
      <c r="J26" s="3359"/>
    </row>
    <row r="27" spans="2:10" ht="21" customHeight="1">
      <c r="B27" s="184"/>
      <c r="C27" s="3353"/>
      <c r="D27" s="3353"/>
      <c r="E27" s="3353"/>
      <c r="F27" s="3353"/>
      <c r="G27" s="3353"/>
      <c r="H27" s="3353"/>
      <c r="I27" s="3353"/>
      <c r="J27" s="165"/>
    </row>
    <row r="28" spans="2:10" ht="21" customHeight="1">
      <c r="B28" s="184"/>
      <c r="C28" s="183"/>
      <c r="D28" s="183"/>
      <c r="E28" s="183"/>
      <c r="F28" s="183"/>
      <c r="G28" s="183"/>
      <c r="H28" s="183"/>
      <c r="I28" s="183"/>
      <c r="J28" s="165"/>
    </row>
    <row r="29" spans="2:10" ht="21" customHeight="1">
      <c r="B29" s="184"/>
      <c r="C29" s="183"/>
      <c r="D29" s="183"/>
      <c r="E29" s="183"/>
      <c r="F29" s="183"/>
      <c r="G29" s="183"/>
      <c r="H29" s="183"/>
      <c r="I29" s="183"/>
      <c r="J29" s="165"/>
    </row>
    <row r="30" spans="2:10" ht="21" customHeight="1">
      <c r="B30" s="184"/>
      <c r="C30" s="3353"/>
      <c r="D30" s="3353"/>
      <c r="E30" s="3353"/>
      <c r="F30" s="3353"/>
      <c r="G30" s="3353"/>
      <c r="H30" s="3353"/>
      <c r="I30" s="3353"/>
      <c r="J30" s="165"/>
    </row>
    <row r="31" spans="2:10" ht="21" customHeight="1">
      <c r="B31" s="184"/>
      <c r="C31" s="3353"/>
      <c r="D31" s="3353"/>
      <c r="E31" s="3353"/>
      <c r="F31" s="3353"/>
      <c r="G31" s="3353"/>
      <c r="H31" s="3353"/>
      <c r="I31" s="3353"/>
      <c r="J31" s="165"/>
    </row>
    <row r="32" spans="2:10" ht="21" customHeight="1">
      <c r="B32" s="184"/>
      <c r="C32" s="3353"/>
      <c r="D32" s="3353"/>
      <c r="E32" s="3353"/>
      <c r="F32" s="3353"/>
      <c r="G32" s="3353"/>
      <c r="H32" s="3353"/>
      <c r="I32" s="3353"/>
      <c r="J32" s="165"/>
    </row>
    <row r="33" spans="2:10" ht="21" customHeight="1">
      <c r="B33" s="180"/>
      <c r="C33" s="159"/>
      <c r="D33" s="159"/>
      <c r="E33" s="159"/>
      <c r="F33" s="159"/>
      <c r="G33" s="159"/>
      <c r="H33" s="159"/>
      <c r="I33" s="159"/>
      <c r="J33" s="181"/>
    </row>
    <row r="34" spans="2:10" ht="27" customHeight="1">
      <c r="B34" s="3360" t="s">
        <v>63</v>
      </c>
      <c r="C34" s="3361"/>
      <c r="D34" s="3361"/>
      <c r="E34" s="3361"/>
      <c r="F34" s="3361"/>
      <c r="G34" s="3361"/>
      <c r="H34" s="3361"/>
      <c r="I34" s="3361"/>
      <c r="J34" s="3362"/>
    </row>
    <row r="35" spans="2:10" ht="23.25" customHeight="1">
      <c r="B35" s="3350" t="s">
        <v>71</v>
      </c>
      <c r="C35" s="3351"/>
      <c r="D35" s="3352"/>
      <c r="E35" s="3348" t="s">
        <v>66</v>
      </c>
      <c r="F35" s="3349"/>
      <c r="G35" s="3350" t="s">
        <v>67</v>
      </c>
      <c r="H35" s="3352"/>
      <c r="I35" s="3350" t="s">
        <v>68</v>
      </c>
      <c r="J35" s="3352"/>
    </row>
    <row r="36" spans="2:10" ht="21" customHeight="1">
      <c r="B36" s="3345"/>
      <c r="C36" s="3346"/>
      <c r="D36" s="3347"/>
      <c r="E36" s="3345"/>
      <c r="F36" s="3347"/>
      <c r="G36" s="3345"/>
      <c r="H36" s="3347"/>
      <c r="I36" s="3345"/>
      <c r="J36" s="3347"/>
    </row>
    <row r="37" spans="2:10" ht="21" customHeight="1">
      <c r="B37" s="3345"/>
      <c r="C37" s="3346"/>
      <c r="D37" s="3347"/>
      <c r="E37" s="3345"/>
      <c r="F37" s="3347"/>
      <c r="G37" s="3345"/>
      <c r="H37" s="3347"/>
      <c r="I37" s="3345"/>
      <c r="J37" s="3347"/>
    </row>
    <row r="38" spans="2:10" ht="21" customHeight="1">
      <c r="B38" s="3345"/>
      <c r="C38" s="3346"/>
      <c r="D38" s="3347"/>
      <c r="E38" s="3345"/>
      <c r="F38" s="3347"/>
      <c r="G38" s="3345"/>
      <c r="H38" s="3347"/>
      <c r="I38" s="3345"/>
      <c r="J38" s="3347"/>
    </row>
    <row r="39" spans="2:10" ht="21" customHeight="1">
      <c r="B39" s="3345"/>
      <c r="C39" s="3346"/>
      <c r="D39" s="3347"/>
      <c r="E39" s="3345"/>
      <c r="F39" s="3347"/>
      <c r="G39" s="3345"/>
      <c r="H39" s="3347"/>
      <c r="I39" s="3345"/>
      <c r="J39" s="3347"/>
    </row>
    <row r="40" spans="2:10" ht="21" customHeight="1">
      <c r="B40" s="3345"/>
      <c r="C40" s="3346"/>
      <c r="D40" s="3347"/>
      <c r="E40" s="3345"/>
      <c r="F40" s="3347"/>
      <c r="G40" s="3345"/>
      <c r="H40" s="3347"/>
      <c r="I40" s="3345"/>
      <c r="J40" s="3347"/>
    </row>
    <row r="41" spans="2:10" ht="21" customHeight="1">
      <c r="B41" s="3345"/>
      <c r="C41" s="3346"/>
      <c r="D41" s="3347"/>
      <c r="E41" s="3345"/>
      <c r="F41" s="3347"/>
      <c r="G41" s="3345"/>
      <c r="H41" s="3347"/>
      <c r="I41" s="3345"/>
      <c r="J41" s="3347"/>
    </row>
    <row r="42" spans="2:10" ht="21" customHeight="1">
      <c r="B42" s="3345"/>
      <c r="C42" s="3346"/>
      <c r="D42" s="3347"/>
      <c r="E42" s="3345"/>
      <c r="F42" s="3347"/>
      <c r="G42" s="3345"/>
      <c r="H42" s="3347"/>
      <c r="I42" s="3345"/>
      <c r="J42" s="3347"/>
    </row>
    <row r="43" spans="2:10" ht="21" customHeight="1">
      <c r="B43" s="3345"/>
      <c r="C43" s="3346"/>
      <c r="D43" s="3347"/>
      <c r="E43" s="3345"/>
      <c r="F43" s="3347"/>
      <c r="G43" s="3345"/>
      <c r="H43" s="3347"/>
      <c r="I43" s="3345"/>
      <c r="J43" s="3347"/>
    </row>
    <row r="44" spans="2:10" ht="21" customHeight="1">
      <c r="B44" s="3345"/>
      <c r="C44" s="3346"/>
      <c r="D44" s="3347"/>
      <c r="E44" s="3345"/>
      <c r="F44" s="3347"/>
      <c r="G44" s="3345"/>
      <c r="H44" s="3347"/>
      <c r="I44" s="3345"/>
      <c r="J44" s="3347"/>
    </row>
    <row r="45" spans="2:10" ht="21" customHeight="1">
      <c r="B45" s="3345"/>
      <c r="C45" s="3346"/>
      <c r="D45" s="3347"/>
      <c r="E45" s="3345"/>
      <c r="F45" s="3347"/>
      <c r="G45" s="3345"/>
      <c r="H45" s="3347"/>
      <c r="I45" s="3345"/>
      <c r="J45" s="3347"/>
    </row>
    <row r="46" spans="2:10" ht="21" customHeight="1">
      <c r="B46" s="3345"/>
      <c r="C46" s="3346"/>
      <c r="D46" s="3347"/>
      <c r="E46" s="3345"/>
      <c r="F46" s="3347"/>
      <c r="G46" s="3345"/>
      <c r="H46" s="3347"/>
      <c r="I46" s="3345"/>
      <c r="J46" s="3347"/>
    </row>
    <row r="47" spans="2:10" ht="21" customHeight="1">
      <c r="B47" s="3345"/>
      <c r="C47" s="3346"/>
      <c r="D47" s="3347"/>
      <c r="E47" s="3345"/>
      <c r="F47" s="3347"/>
      <c r="G47" s="3345"/>
      <c r="H47" s="3347"/>
      <c r="I47" s="3345"/>
      <c r="J47" s="3347"/>
    </row>
    <row r="48" spans="2:10" ht="21" customHeight="1">
      <c r="B48" s="3345"/>
      <c r="C48" s="3346"/>
      <c r="D48" s="3347"/>
      <c r="E48" s="3345"/>
      <c r="F48" s="3347"/>
      <c r="G48" s="3345"/>
      <c r="H48" s="3347"/>
      <c r="I48" s="3345"/>
      <c r="J48" s="3347"/>
    </row>
    <row r="49" spans="2:10" ht="21" customHeight="1">
      <c r="B49" s="3345"/>
      <c r="C49" s="3346"/>
      <c r="D49" s="3347"/>
      <c r="E49" s="3345"/>
      <c r="F49" s="3347"/>
      <c r="G49" s="3345"/>
      <c r="H49" s="3347"/>
      <c r="I49" s="3345"/>
      <c r="J49" s="3347"/>
    </row>
    <row r="50" spans="2:10" ht="21" customHeight="1">
      <c r="B50" s="3345"/>
      <c r="C50" s="3346"/>
      <c r="D50" s="3347"/>
      <c r="E50" s="3345"/>
      <c r="F50" s="3347"/>
      <c r="G50" s="3345"/>
      <c r="H50" s="3347"/>
      <c r="I50" s="3345"/>
      <c r="J50" s="3347"/>
    </row>
    <row r="51" spans="2:10" ht="21" customHeight="1">
      <c r="B51" s="3345"/>
      <c r="C51" s="3346"/>
      <c r="D51" s="3347"/>
      <c r="E51" s="3345"/>
      <c r="F51" s="3347"/>
      <c r="G51" s="3345"/>
      <c r="H51" s="3347"/>
      <c r="I51" s="3345"/>
      <c r="J51" s="3347"/>
    </row>
    <row r="52" spans="2:10" ht="21" customHeight="1">
      <c r="B52" s="3345"/>
      <c r="C52" s="3346"/>
      <c r="D52" s="3347"/>
      <c r="E52" s="3345"/>
      <c r="F52" s="3347"/>
      <c r="G52" s="3345"/>
      <c r="H52" s="3347"/>
      <c r="I52" s="3345"/>
      <c r="J52" s="3347"/>
    </row>
    <row r="53" spans="2:10" ht="21" customHeight="1">
      <c r="B53" s="3345"/>
      <c r="C53" s="3346"/>
      <c r="D53" s="3347"/>
      <c r="E53" s="3345"/>
      <c r="F53" s="3347"/>
      <c r="G53" s="3345"/>
      <c r="H53" s="3347"/>
      <c r="I53" s="3345"/>
      <c r="J53" s="3347"/>
    </row>
    <row r="54" spans="2:10" ht="21" customHeight="1">
      <c r="B54" s="3345"/>
      <c r="C54" s="3346"/>
      <c r="D54" s="3347"/>
      <c r="E54" s="3345"/>
      <c r="F54" s="3347"/>
      <c r="G54" s="3345"/>
      <c r="H54" s="3347"/>
      <c r="I54" s="3345"/>
      <c r="J54" s="3347"/>
    </row>
    <row r="55" spans="2:10" ht="21" customHeight="1">
      <c r="B55" s="3345"/>
      <c r="C55" s="3346"/>
      <c r="D55" s="3347"/>
      <c r="E55" s="3345"/>
      <c r="F55" s="3347"/>
      <c r="G55" s="3345"/>
      <c r="H55" s="3347"/>
      <c r="I55" s="3345"/>
      <c r="J55" s="3347"/>
    </row>
    <row r="56" spans="2:10" ht="21" customHeight="1">
      <c r="B56" s="3345"/>
      <c r="C56" s="3346"/>
      <c r="D56" s="3347"/>
      <c r="E56" s="3345"/>
      <c r="F56" s="3347"/>
      <c r="G56" s="3345"/>
      <c r="H56" s="3347"/>
      <c r="I56" s="3345"/>
      <c r="J56" s="3347"/>
    </row>
    <row r="57" spans="2:10" ht="21" customHeight="1">
      <c r="B57" s="3345"/>
      <c r="C57" s="3346"/>
      <c r="D57" s="3347"/>
      <c r="E57" s="3345"/>
      <c r="F57" s="3347"/>
      <c r="G57" s="3345"/>
      <c r="H57" s="3347"/>
      <c r="I57" s="3345"/>
      <c r="J57" s="3347"/>
    </row>
    <row r="58" spans="2:10" hidden="1">
      <c r="B58" s="156"/>
      <c r="C58" s="157"/>
      <c r="D58" s="157"/>
      <c r="E58" s="158"/>
      <c r="F58" s="107"/>
      <c r="G58" s="158"/>
      <c r="H58" s="107"/>
      <c r="I58" s="158"/>
      <c r="J58" s="107"/>
    </row>
    <row r="59" spans="2:10" hidden="1">
      <c r="B59" s="156"/>
      <c r="C59" s="157"/>
      <c r="D59" s="157"/>
      <c r="E59" s="158"/>
      <c r="F59" s="107"/>
      <c r="G59" s="158"/>
      <c r="H59" s="107"/>
      <c r="I59" s="158"/>
      <c r="J59" s="107"/>
    </row>
    <row r="60" spans="2:10" hidden="1">
      <c r="B60" s="156"/>
      <c r="C60" s="157"/>
      <c r="D60" s="157"/>
      <c r="E60" s="158"/>
      <c r="F60" s="107"/>
      <c r="G60" s="158"/>
      <c r="H60" s="107"/>
      <c r="I60" s="158"/>
      <c r="J60" s="107"/>
    </row>
    <row r="61" spans="2:10" hidden="1">
      <c r="B61" s="156"/>
      <c r="C61" s="157"/>
      <c r="D61" s="157"/>
      <c r="E61" s="158"/>
      <c r="F61" s="107"/>
      <c r="G61" s="158"/>
      <c r="H61" s="107"/>
      <c r="I61" s="158"/>
      <c r="J61" s="107"/>
    </row>
    <row r="62" spans="2:10" hidden="1">
      <c r="B62" s="156"/>
      <c r="C62" s="157"/>
      <c r="D62" s="157"/>
      <c r="E62" s="158"/>
      <c r="F62" s="107"/>
      <c r="G62" s="158"/>
      <c r="H62" s="107"/>
      <c r="I62" s="158"/>
      <c r="J62" s="107"/>
    </row>
    <row r="63" spans="2:10" hidden="1">
      <c r="B63" s="156"/>
      <c r="C63" s="157"/>
      <c r="D63" s="157"/>
      <c r="E63" s="158"/>
      <c r="F63" s="107"/>
      <c r="G63" s="158"/>
      <c r="H63" s="107"/>
      <c r="I63" s="158"/>
      <c r="J63" s="107"/>
    </row>
    <row r="64" spans="2:10" hidden="1">
      <c r="B64" s="156"/>
      <c r="C64" s="157"/>
      <c r="D64" s="157"/>
      <c r="E64" s="158"/>
      <c r="F64" s="107"/>
      <c r="G64" s="158"/>
      <c r="H64" s="107"/>
      <c r="I64" s="158"/>
      <c r="J64" s="107"/>
    </row>
    <row r="65" spans="2:10">
      <c r="B65" s="157"/>
      <c r="C65" s="157"/>
      <c r="D65" s="157"/>
      <c r="E65" s="158"/>
      <c r="F65" s="107"/>
      <c r="G65" s="158"/>
      <c r="H65" s="107"/>
      <c r="I65" s="158"/>
      <c r="J65" s="107"/>
    </row>
    <row r="66" spans="2:10">
      <c r="B66" s="157"/>
      <c r="C66" s="157"/>
      <c r="D66" s="157"/>
      <c r="E66" s="158"/>
      <c r="F66" s="107"/>
      <c r="G66" s="158"/>
      <c r="H66" s="107"/>
      <c r="I66" s="158"/>
      <c r="J66" s="107"/>
    </row>
    <row r="67" spans="2:10" ht="14.25" customHeight="1">
      <c r="B67" s="3340" t="s">
        <v>64</v>
      </c>
      <c r="C67" s="3340"/>
      <c r="D67" s="3340"/>
      <c r="E67" s="3340"/>
      <c r="F67" s="3340"/>
      <c r="G67" s="3340"/>
      <c r="H67" s="3340"/>
      <c r="I67" s="3340"/>
      <c r="J67" s="3340"/>
    </row>
    <row r="68" spans="2:10" ht="17.25" customHeight="1">
      <c r="B68" s="155"/>
      <c r="C68" s="107"/>
      <c r="D68" s="107"/>
      <c r="E68" s="107"/>
      <c r="F68" s="107"/>
      <c r="G68" s="107"/>
      <c r="H68" s="107"/>
      <c r="I68" s="107"/>
      <c r="J68" s="107"/>
    </row>
    <row r="69" spans="2:10">
      <c r="B69" s="185" t="s">
        <v>454</v>
      </c>
      <c r="C69" s="6"/>
      <c r="D69" s="6"/>
      <c r="E69" s="6"/>
      <c r="F69" s="6"/>
      <c r="G69" s="187" t="s">
        <v>455</v>
      </c>
      <c r="H69" s="6"/>
      <c r="I69" s="6"/>
      <c r="J69" s="6"/>
    </row>
    <row r="70" spans="2:10" ht="21.75" customHeight="1">
      <c r="B70" s="186" t="s">
        <v>65</v>
      </c>
      <c r="C70" s="164"/>
      <c r="D70" s="188"/>
      <c r="E70" s="188"/>
      <c r="F70" s="189"/>
      <c r="G70" s="190" t="s">
        <v>65</v>
      </c>
      <c r="H70" s="188"/>
      <c r="I70" s="188"/>
      <c r="J70" s="188"/>
    </row>
    <row r="71" spans="2:10" ht="21.75" customHeight="1">
      <c r="B71" s="186" t="s">
        <v>456</v>
      </c>
      <c r="C71" s="164"/>
      <c r="D71" s="188"/>
      <c r="E71" s="188"/>
      <c r="F71" s="189"/>
      <c r="G71" s="190" t="s">
        <v>456</v>
      </c>
      <c r="H71" s="191"/>
      <c r="I71" s="192"/>
      <c r="J71" s="192"/>
    </row>
    <row r="72" spans="2:10" ht="21.75" customHeight="1">
      <c r="B72" s="186" t="s">
        <v>277</v>
      </c>
      <c r="C72" s="6"/>
      <c r="D72" s="188"/>
      <c r="E72" s="188"/>
      <c r="F72" s="189"/>
      <c r="G72" s="190" t="s">
        <v>277</v>
      </c>
      <c r="H72" s="191"/>
      <c r="I72" s="192"/>
      <c r="J72" s="192"/>
    </row>
    <row r="73" spans="2:10">
      <c r="B73" s="107"/>
      <c r="C73" s="107"/>
      <c r="D73" s="107"/>
      <c r="E73" s="107"/>
      <c r="F73" s="107"/>
      <c r="G73" s="107"/>
      <c r="H73" s="107"/>
      <c r="I73" s="107"/>
      <c r="J73" s="107"/>
    </row>
    <row r="74" spans="2:10">
      <c r="B74" s="107"/>
      <c r="C74" s="107"/>
      <c r="D74" s="107"/>
      <c r="E74" s="107"/>
      <c r="F74" s="107"/>
      <c r="G74" s="107"/>
      <c r="H74" s="107"/>
      <c r="I74" s="107"/>
      <c r="J74" s="107"/>
    </row>
    <row r="75" spans="2:10">
      <c r="B75" s="107"/>
      <c r="C75" s="107"/>
      <c r="D75" s="107"/>
      <c r="E75" s="107"/>
      <c r="F75" s="107"/>
      <c r="G75" s="107"/>
      <c r="H75" s="107"/>
      <c r="I75" s="107"/>
      <c r="J75" s="107"/>
    </row>
    <row r="76" spans="2:10">
      <c r="B76" s="107"/>
      <c r="C76" s="107"/>
      <c r="D76" s="107"/>
      <c r="E76" s="107"/>
      <c r="F76" s="107"/>
      <c r="G76" s="107"/>
      <c r="H76" s="107"/>
      <c r="I76" s="107"/>
      <c r="J76" s="107"/>
    </row>
    <row r="77" spans="2:10">
      <c r="B77" s="6"/>
      <c r="C77" s="6"/>
      <c r="D77" s="6"/>
      <c r="E77" s="6"/>
      <c r="F77" s="6"/>
      <c r="G77" s="6"/>
      <c r="H77" s="6"/>
      <c r="I77" s="6"/>
      <c r="J77" s="6"/>
    </row>
    <row r="78" spans="2:10">
      <c r="B78" s="6"/>
      <c r="C78" s="6"/>
      <c r="D78" s="6"/>
      <c r="E78" s="6"/>
      <c r="F78" s="6"/>
      <c r="G78" s="6"/>
      <c r="H78" s="6"/>
      <c r="I78" s="6"/>
      <c r="J78" s="6"/>
    </row>
    <row r="79" spans="2:10">
      <c r="B79" s="6"/>
      <c r="C79" s="6"/>
      <c r="D79" s="6"/>
      <c r="E79" s="6"/>
      <c r="F79" s="6"/>
      <c r="G79" s="6"/>
      <c r="H79" s="6"/>
      <c r="I79" s="6"/>
      <c r="J79" s="6"/>
    </row>
    <row r="80" spans="2:10">
      <c r="B80" s="6"/>
      <c r="C80" s="6"/>
      <c r="D80" s="6"/>
      <c r="E80" s="6"/>
      <c r="F80" s="6"/>
      <c r="G80" s="6"/>
      <c r="H80" s="6"/>
      <c r="I80" s="6"/>
      <c r="J80" s="6"/>
    </row>
    <row r="81" spans="2:10">
      <c r="B81" s="6"/>
      <c r="C81" s="6"/>
      <c r="D81" s="6"/>
      <c r="E81" s="6"/>
      <c r="F81" s="6"/>
      <c r="G81" s="6"/>
      <c r="H81" s="6"/>
      <c r="I81" s="6"/>
      <c r="J81" s="6"/>
    </row>
    <row r="82" spans="2:10">
      <c r="B82" s="6"/>
      <c r="C82" s="6"/>
      <c r="D82" s="6"/>
      <c r="E82" s="6"/>
      <c r="F82" s="6"/>
      <c r="G82" s="6"/>
      <c r="H82" s="6"/>
      <c r="I82" s="6"/>
      <c r="J82" s="6"/>
    </row>
    <row r="83" spans="2:10">
      <c r="B83" s="6"/>
      <c r="C83" s="6"/>
      <c r="D83" s="6"/>
      <c r="E83" s="6"/>
      <c r="F83" s="6"/>
      <c r="G83" s="6"/>
      <c r="H83" s="6"/>
      <c r="I83" s="6"/>
      <c r="J83" s="6"/>
    </row>
    <row r="84" spans="2:10">
      <c r="B84" s="6"/>
      <c r="C84" s="6"/>
      <c r="D84" s="6"/>
      <c r="E84" s="6"/>
      <c r="F84" s="6"/>
      <c r="G84" s="6"/>
      <c r="H84" s="6"/>
      <c r="I84" s="6"/>
      <c r="J84" s="6"/>
    </row>
  </sheetData>
  <sheetProtection formatRows="0"/>
  <mergeCells count="116">
    <mergeCell ref="B2:J2"/>
    <mergeCell ref="B8:J8"/>
    <mergeCell ref="B16:J16"/>
    <mergeCell ref="B24:J24"/>
    <mergeCell ref="B4:D4"/>
    <mergeCell ref="C17:I17"/>
    <mergeCell ref="C20:I20"/>
    <mergeCell ref="C21:I21"/>
    <mergeCell ref="B3:J3"/>
    <mergeCell ref="C9:I9"/>
    <mergeCell ref="C10:I10"/>
    <mergeCell ref="C13:I13"/>
    <mergeCell ref="C14:I14"/>
    <mergeCell ref="E35:F35"/>
    <mergeCell ref="B35:D35"/>
    <mergeCell ref="C22:I22"/>
    <mergeCell ref="B25:J25"/>
    <mergeCell ref="B26:J26"/>
    <mergeCell ref="C27:I27"/>
    <mergeCell ref="C32:I32"/>
    <mergeCell ref="C31:I31"/>
    <mergeCell ref="I42:J42"/>
    <mergeCell ref="B36:D36"/>
    <mergeCell ref="I36:J36"/>
    <mergeCell ref="G35:H35"/>
    <mergeCell ref="I35:J35"/>
    <mergeCell ref="B34:J34"/>
    <mergeCell ref="C30:I30"/>
    <mergeCell ref="B38:D38"/>
    <mergeCell ref="B39:D39"/>
    <mergeCell ref="E41:F41"/>
    <mergeCell ref="G42:H42"/>
    <mergeCell ref="E36:F36"/>
    <mergeCell ref="G36:H36"/>
    <mergeCell ref="B37:D37"/>
    <mergeCell ref="B41:D41"/>
    <mergeCell ref="B42:D42"/>
    <mergeCell ref="B40:D40"/>
    <mergeCell ref="I37:J37"/>
    <mergeCell ref="I38:J38"/>
    <mergeCell ref="I39:J39"/>
    <mergeCell ref="I44:J44"/>
    <mergeCell ref="I45:J45"/>
    <mergeCell ref="I40:J40"/>
    <mergeCell ref="I41:J41"/>
    <mergeCell ref="E40:F40"/>
    <mergeCell ref="G40:H40"/>
    <mergeCell ref="E37:F37"/>
    <mergeCell ref="E38:F38"/>
    <mergeCell ref="E39:F39"/>
    <mergeCell ref="G37:H37"/>
    <mergeCell ref="G38:H38"/>
    <mergeCell ref="G39:H39"/>
    <mergeCell ref="E44:F44"/>
    <mergeCell ref="G41:H41"/>
    <mergeCell ref="G44:H44"/>
    <mergeCell ref="E43:F43"/>
    <mergeCell ref="E42:F42"/>
    <mergeCell ref="B48:D48"/>
    <mergeCell ref="B49:D49"/>
    <mergeCell ref="G48:H48"/>
    <mergeCell ref="G49:H49"/>
    <mergeCell ref="E48:F48"/>
    <mergeCell ref="E49:F49"/>
    <mergeCell ref="G43:H43"/>
    <mergeCell ref="B46:D46"/>
    <mergeCell ref="I43:J43"/>
    <mergeCell ref="B47:D47"/>
    <mergeCell ref="I47:J47"/>
    <mergeCell ref="G45:H45"/>
    <mergeCell ref="G46:H46"/>
    <mergeCell ref="G47:H47"/>
    <mergeCell ref="E46:F46"/>
    <mergeCell ref="E47:F47"/>
    <mergeCell ref="B43:D43"/>
    <mergeCell ref="B44:D44"/>
    <mergeCell ref="E45:F45"/>
    <mergeCell ref="I46:J46"/>
    <mergeCell ref="I48:J48"/>
    <mergeCell ref="I49:J49"/>
    <mergeCell ref="B45:D45"/>
    <mergeCell ref="E52:F52"/>
    <mergeCell ref="G52:H52"/>
    <mergeCell ref="I52:J52"/>
    <mergeCell ref="B51:D51"/>
    <mergeCell ref="E51:F51"/>
    <mergeCell ref="G51:H51"/>
    <mergeCell ref="I51:J51"/>
    <mergeCell ref="B50:D50"/>
    <mergeCell ref="E50:F50"/>
    <mergeCell ref="G50:H50"/>
    <mergeCell ref="I50:J50"/>
    <mergeCell ref="B67:J67"/>
    <mergeCell ref="B5:D5"/>
    <mergeCell ref="F5:H5"/>
    <mergeCell ref="B57:D57"/>
    <mergeCell ref="E57:F57"/>
    <mergeCell ref="G57:H57"/>
    <mergeCell ref="I57:J57"/>
    <mergeCell ref="B56:D56"/>
    <mergeCell ref="E56:F56"/>
    <mergeCell ref="G56:H56"/>
    <mergeCell ref="I56:J56"/>
    <mergeCell ref="B55:D55"/>
    <mergeCell ref="E55:F55"/>
    <mergeCell ref="G55:H55"/>
    <mergeCell ref="I55:J55"/>
    <mergeCell ref="B54:D54"/>
    <mergeCell ref="E54:F54"/>
    <mergeCell ref="G54:H54"/>
    <mergeCell ref="I54:J54"/>
    <mergeCell ref="B53:D53"/>
    <mergeCell ref="E53:F53"/>
    <mergeCell ref="G53:H53"/>
    <mergeCell ref="I53:J53"/>
    <mergeCell ref="B52:D52"/>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33"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644" r:id="rId4" name="Button 204">
              <controlPr defaultSize="0" print="0" autoFill="0" autoPict="0" macro="[0]!ToMainMenu">
                <anchor>
                  <from>
                    <xdr:col>10</xdr:col>
                    <xdr:colOff>274320</xdr:colOff>
                    <xdr:row>1</xdr:row>
                    <xdr:rowOff>99060</xdr:rowOff>
                  </from>
                  <to>
                    <xdr:col>13</xdr:col>
                    <xdr:colOff>182880</xdr:colOff>
                    <xdr:row>2</xdr:row>
                    <xdr:rowOff>152400</xdr:rowOff>
                  </to>
                </anchor>
              </controlPr>
            </control>
          </mc:Choice>
        </mc:AlternateContent>
        <mc:AlternateContent xmlns:mc="http://schemas.openxmlformats.org/markup-compatibility/2006">
          <mc:Choice Requires="x14">
            <control shapeId="61645" r:id="rId5" name="Button 205">
              <controlPr defaultSize="0" print="0" autoFill="0" autoPict="0" macro="[0]!PrintCoverPGSec1">
                <anchor>
                  <from>
                    <xdr:col>10</xdr:col>
                    <xdr:colOff>274320</xdr:colOff>
                    <xdr:row>6</xdr:row>
                    <xdr:rowOff>7620</xdr:rowOff>
                  </from>
                  <to>
                    <xdr:col>13</xdr:col>
                    <xdr:colOff>182880</xdr:colOff>
                    <xdr:row>7</xdr:row>
                    <xdr:rowOff>137160</xdr:rowOff>
                  </to>
                </anchor>
              </controlPr>
            </control>
          </mc:Choice>
        </mc:AlternateContent>
        <mc:AlternateContent xmlns:mc="http://schemas.openxmlformats.org/markup-compatibility/2006">
          <mc:Choice Requires="x14">
            <control shapeId="61646" r:id="rId6" name="Button 206">
              <controlPr defaultSize="0" print="0" autoFill="0" autoPict="0" macro="[0]!CoverPagVol1Preview">
                <anchor>
                  <from>
                    <xdr:col>10</xdr:col>
                    <xdr:colOff>274320</xdr:colOff>
                    <xdr:row>2</xdr:row>
                    <xdr:rowOff>175260</xdr:rowOff>
                  </from>
                  <to>
                    <xdr:col>13</xdr:col>
                    <xdr:colOff>182880</xdr:colOff>
                    <xdr:row>4</xdr:row>
                    <xdr:rowOff>7620</xdr:rowOff>
                  </to>
                </anchor>
              </controlPr>
            </control>
          </mc:Choice>
        </mc:AlternateContent>
        <mc:AlternateContent xmlns:mc="http://schemas.openxmlformats.org/markup-compatibility/2006">
          <mc:Choice Requires="x14">
            <control shapeId="62020" r:id="rId7" name="Button 580">
              <controlPr defaultSize="0" print="0" autoFill="0" autoPict="0" macro="[0]!ToDataEntry">
                <anchor>
                  <from>
                    <xdr:col>10</xdr:col>
                    <xdr:colOff>274320</xdr:colOff>
                    <xdr:row>8</xdr:row>
                    <xdr:rowOff>7620</xdr:rowOff>
                  </from>
                  <to>
                    <xdr:col>13</xdr:col>
                    <xdr:colOff>182880</xdr:colOff>
                    <xdr:row>9</xdr:row>
                    <xdr:rowOff>60960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1">
    <tabColor rgb="FFFF0000"/>
  </sheetPr>
  <dimension ref="B2:L157"/>
  <sheetViews>
    <sheetView showGridLines="0" zoomScaleNormal="100" zoomScaleSheetLayoutView="90" workbookViewId="0">
      <selection activeCell="C97" sqref="C97:G97"/>
    </sheetView>
  </sheetViews>
  <sheetFormatPr defaultColWidth="9.109375" defaultRowHeight="13.2"/>
  <cols>
    <col min="1" max="1" width="9.109375" style="408" customWidth="1"/>
    <col min="2" max="3" width="5.109375" style="408" customWidth="1"/>
    <col min="4" max="4" width="8" style="408" customWidth="1"/>
    <col min="5" max="6" width="9.109375" style="408"/>
    <col min="7" max="7" width="11.6640625" style="408" customWidth="1"/>
    <col min="8" max="8" width="9.88671875" style="408" customWidth="1"/>
    <col min="9" max="9" width="7.88671875" style="408" customWidth="1"/>
    <col min="10" max="10" width="8.44140625" style="408" customWidth="1"/>
    <col min="11" max="11" width="8" style="408" customWidth="1"/>
    <col min="12" max="12" width="7.44140625" style="408" customWidth="1"/>
    <col min="13" max="16384" width="9.109375" style="408"/>
  </cols>
  <sheetData>
    <row r="2" spans="2:12" ht="58.2" customHeight="1">
      <c r="B2" s="3435" t="s">
        <v>2542</v>
      </c>
      <c r="C2" s="3435"/>
      <c r="D2" s="3435"/>
      <c r="E2" s="3435"/>
      <c r="F2" s="3435"/>
      <c r="G2" s="3435"/>
      <c r="H2" s="3435"/>
      <c r="I2" s="3435"/>
      <c r="J2" s="3435"/>
      <c r="K2" s="3435"/>
      <c r="L2" s="3435"/>
    </row>
    <row r="3" spans="2:12" ht="58.2" customHeight="1">
      <c r="B3" s="3436" t="s">
        <v>395</v>
      </c>
      <c r="C3" s="3436"/>
      <c r="D3" s="3436"/>
      <c r="E3" s="3437" t="str">
        <f>+'Master Data'!D18</f>
        <v>INGWAVUMA: JOSINI: REPAIRS AND MAINTENANCE TO TWO CLASSROOMS</v>
      </c>
      <c r="F3" s="3438"/>
      <c r="G3" s="3438"/>
      <c r="H3" s="3438"/>
      <c r="I3" s="3438"/>
      <c r="J3" s="3438"/>
      <c r="K3" s="3438"/>
      <c r="L3" s="3438"/>
    </row>
    <row r="4" spans="2:12" ht="27" customHeight="1">
      <c r="B4" s="3439" t="s">
        <v>3645</v>
      </c>
      <c r="C4" s="3439"/>
      <c r="D4" s="3439"/>
      <c r="E4" s="3440" t="str">
        <f>+'Master Data'!D13</f>
        <v>021077</v>
      </c>
      <c r="F4" s="3440"/>
      <c r="G4" s="3440"/>
      <c r="H4" s="3439" t="s">
        <v>2279</v>
      </c>
      <c r="I4" s="3439"/>
      <c r="J4" s="3441" t="str">
        <f>+'Master Data'!D12</f>
        <v>N/A</v>
      </c>
      <c r="K4" s="3442"/>
      <c r="L4" s="3443"/>
    </row>
    <row r="6" spans="2:12">
      <c r="B6" s="810" t="s">
        <v>2280</v>
      </c>
      <c r="C6" s="810"/>
    </row>
    <row r="7" spans="2:12">
      <c r="B7" s="1131"/>
      <c r="C7" s="1131"/>
      <c r="D7" s="1131"/>
      <c r="E7" s="1131"/>
      <c r="F7" s="1131"/>
      <c r="G7" s="1131"/>
      <c r="H7" s="1131"/>
      <c r="I7" s="1131"/>
      <c r="J7" s="1131"/>
      <c r="K7" s="1131"/>
      <c r="L7" s="1131"/>
    </row>
    <row r="8" spans="2:12" ht="63" customHeight="1">
      <c r="B8" s="1132" t="s">
        <v>488</v>
      </c>
      <c r="C8" s="3371" t="s">
        <v>2281</v>
      </c>
      <c r="D8" s="3371"/>
      <c r="E8" s="3371"/>
      <c r="F8" s="3371"/>
      <c r="G8" s="3371"/>
      <c r="H8" s="3371"/>
      <c r="I8" s="3371"/>
      <c r="J8" s="3371"/>
      <c r="K8" s="3371"/>
      <c r="L8" s="3371"/>
    </row>
    <row r="9" spans="2:12" ht="51" customHeight="1">
      <c r="B9" s="1132" t="s">
        <v>197</v>
      </c>
      <c r="C9" s="3371" t="s">
        <v>2282</v>
      </c>
      <c r="D9" s="3371"/>
      <c r="E9" s="3371"/>
      <c r="F9" s="3371"/>
      <c r="G9" s="3371"/>
      <c r="H9" s="3371"/>
      <c r="I9" s="3371"/>
      <c r="J9" s="3371"/>
      <c r="K9" s="3371"/>
      <c r="L9" s="3371"/>
    </row>
    <row r="10" spans="2:12">
      <c r="B10" s="1133"/>
      <c r="C10" s="1134"/>
      <c r="D10" s="1131"/>
      <c r="E10" s="1131"/>
      <c r="F10" s="1131"/>
      <c r="G10" s="1131"/>
      <c r="H10" s="1131"/>
      <c r="I10" s="1131"/>
      <c r="J10" s="1131"/>
      <c r="K10" s="1131"/>
      <c r="L10" s="1131"/>
    </row>
    <row r="11" spans="2:12" ht="13.2" customHeight="1">
      <c r="B11" s="3370" t="s">
        <v>963</v>
      </c>
      <c r="C11" s="3370"/>
      <c r="D11" s="3370"/>
      <c r="E11" s="3370"/>
      <c r="F11" s="3370"/>
      <c r="G11" s="3370"/>
      <c r="H11" s="3370"/>
      <c r="I11" s="3370"/>
      <c r="J11" s="3370"/>
      <c r="K11" s="3370"/>
      <c r="L11" s="3370"/>
    </row>
    <row r="12" spans="2:12" ht="13.2" customHeight="1">
      <c r="B12" s="3370" t="s">
        <v>2283</v>
      </c>
      <c r="C12" s="3370"/>
      <c r="D12" s="3370"/>
      <c r="E12" s="3370"/>
      <c r="F12" s="3370"/>
      <c r="G12" s="3370"/>
      <c r="H12" s="3370"/>
      <c r="I12" s="3370"/>
      <c r="J12" s="3370"/>
      <c r="K12" s="3370"/>
      <c r="L12" s="3370"/>
    </row>
    <row r="13" spans="2:12" ht="13.2" customHeight="1">
      <c r="B13" s="3374" t="str">
        <f>+'Master Data'!C543</f>
        <v>The employer’s objectives are to deliver public infrastructure using labour-intensive methods in accordance with EPWP Guidelines.</v>
      </c>
      <c r="C13" s="3374"/>
      <c r="D13" s="3374"/>
      <c r="E13" s="3374"/>
      <c r="F13" s="3374"/>
      <c r="G13" s="3374"/>
      <c r="H13" s="3374"/>
      <c r="I13" s="3374"/>
      <c r="J13" s="3374"/>
      <c r="K13" s="3374"/>
      <c r="L13" s="3374"/>
    </row>
    <row r="14" spans="2:12">
      <c r="B14" s="3374"/>
      <c r="C14" s="3374"/>
      <c r="D14" s="3374"/>
      <c r="E14" s="3374"/>
      <c r="F14" s="3374"/>
      <c r="G14" s="3374"/>
      <c r="H14" s="3374"/>
      <c r="I14" s="3374"/>
      <c r="J14" s="3374"/>
      <c r="K14" s="3374"/>
      <c r="L14" s="3374"/>
    </row>
    <row r="15" spans="2:12" ht="13.2" customHeight="1">
      <c r="B15" s="3373" t="s">
        <v>2284</v>
      </c>
      <c r="C15" s="3373"/>
      <c r="D15" s="3373"/>
      <c r="E15" s="3373"/>
      <c r="F15" s="3373"/>
      <c r="G15" s="3373"/>
      <c r="H15" s="3373"/>
      <c r="I15" s="3373"/>
      <c r="J15" s="3373"/>
      <c r="K15" s="3373"/>
      <c r="L15" s="3373"/>
    </row>
    <row r="16" spans="2:12" ht="25.95" customHeight="1">
      <c r="B16" s="3374" t="str">
        <f>+'Master Data'!C545</f>
        <v>Labour-intensive works comprise the activities described in the Labour-Intensive Specification. Labour-intensive works shall be constructed/maintained using local workers who are temporarily employed in terms of the scope of work.</v>
      </c>
      <c r="C16" s="3374"/>
      <c r="D16" s="3374"/>
      <c r="E16" s="3374"/>
      <c r="F16" s="3374"/>
      <c r="G16" s="3374"/>
      <c r="H16" s="3374"/>
      <c r="I16" s="3374"/>
      <c r="J16" s="3374"/>
      <c r="K16" s="3374"/>
      <c r="L16" s="3374"/>
    </row>
    <row r="17" spans="2:12" ht="4.5" customHeight="1">
      <c r="B17" s="1329"/>
      <c r="C17" s="1330"/>
      <c r="D17" s="1331"/>
      <c r="E17" s="1331"/>
      <c r="F17" s="1331"/>
      <c r="G17" s="1331"/>
      <c r="H17" s="1331"/>
      <c r="I17" s="1331"/>
      <c r="J17" s="1331"/>
      <c r="K17" s="1331"/>
      <c r="L17" s="1331"/>
    </row>
    <row r="18" spans="2:12" ht="13.2" customHeight="1">
      <c r="B18" s="3444" t="s">
        <v>2285</v>
      </c>
      <c r="C18" s="3444"/>
      <c r="D18" s="3444"/>
      <c r="E18" s="3444"/>
      <c r="F18" s="3444"/>
      <c r="G18" s="3444"/>
      <c r="H18" s="3444"/>
      <c r="I18" s="3444"/>
      <c r="J18" s="3444"/>
      <c r="K18" s="3444"/>
      <c r="L18" s="3444"/>
    </row>
    <row r="19" spans="2:12" ht="75" customHeight="1">
      <c r="B19" s="3374" t="str">
        <f>+'Master Data'!C547</f>
        <v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v>
      </c>
      <c r="C19" s="3374"/>
      <c r="D19" s="3374"/>
      <c r="E19" s="3374"/>
      <c r="F19" s="3374"/>
      <c r="G19" s="3374"/>
      <c r="H19" s="3374"/>
      <c r="I19" s="3374"/>
      <c r="J19" s="3374"/>
      <c r="K19" s="3374"/>
      <c r="L19" s="3374"/>
    </row>
    <row r="20" spans="2:12" ht="52.2" customHeight="1">
      <c r="B20" s="3374" t="str">
        <f>+'Master Data'!C548</f>
        <v>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v>
      </c>
      <c r="C20" s="3374"/>
      <c r="D20" s="3374"/>
      <c r="E20" s="3374"/>
      <c r="F20" s="3374"/>
      <c r="G20" s="3374"/>
      <c r="H20" s="3374"/>
      <c r="I20" s="3374"/>
      <c r="J20" s="3374"/>
      <c r="K20" s="3374"/>
      <c r="L20" s="3374"/>
    </row>
    <row r="21" spans="2:12" ht="5.25" customHeight="1">
      <c r="B21" s="1329"/>
      <c r="C21" s="1330"/>
      <c r="D21" s="3374"/>
      <c r="E21" s="3374"/>
      <c r="F21" s="3374"/>
      <c r="G21" s="3374"/>
      <c r="H21" s="3374"/>
      <c r="I21" s="3374"/>
      <c r="J21" s="3374"/>
      <c r="K21" s="3374"/>
      <c r="L21" s="3374"/>
    </row>
    <row r="22" spans="2:12">
      <c r="B22" s="1329"/>
      <c r="C22" s="1330"/>
      <c r="D22" s="3434" t="s">
        <v>2286</v>
      </c>
      <c r="E22" s="3434"/>
      <c r="F22" s="3434"/>
      <c r="G22" s="3434"/>
      <c r="H22" s="3434"/>
      <c r="I22" s="3434"/>
      <c r="J22" s="3434"/>
      <c r="K22" s="3434"/>
      <c r="L22" s="3434"/>
    </row>
    <row r="23" spans="2:12">
      <c r="B23" s="3381" t="s">
        <v>2287</v>
      </c>
      <c r="C23" s="3387"/>
      <c r="D23" s="3387"/>
      <c r="E23" s="1332" t="s">
        <v>2288</v>
      </c>
      <c r="F23" s="3381" t="s">
        <v>2289</v>
      </c>
      <c r="G23" s="3387"/>
      <c r="H23" s="3382"/>
      <c r="I23" s="3381" t="s">
        <v>2290</v>
      </c>
      <c r="J23" s="3387"/>
      <c r="K23" s="3387"/>
      <c r="L23" s="3382"/>
    </row>
    <row r="24" spans="2:12" ht="13.2" customHeight="1">
      <c r="B24" s="3396" t="s">
        <v>2291</v>
      </c>
      <c r="C24" s="3397"/>
      <c r="D24" s="3397"/>
      <c r="E24" s="1333">
        <v>2</v>
      </c>
      <c r="F24" s="3396" t="s">
        <v>2292</v>
      </c>
      <c r="G24" s="3397"/>
      <c r="H24" s="3404"/>
      <c r="I24" s="3375" t="s">
        <v>2293</v>
      </c>
      <c r="J24" s="3375"/>
      <c r="K24" s="3375"/>
      <c r="L24" s="3375"/>
    </row>
    <row r="25" spans="2:12">
      <c r="B25" s="3398"/>
      <c r="C25" s="3394"/>
      <c r="D25" s="3394"/>
      <c r="E25" s="1334"/>
      <c r="F25" s="3398"/>
      <c r="G25" s="3394"/>
      <c r="H25" s="3405"/>
      <c r="I25" s="3375"/>
      <c r="J25" s="3375"/>
      <c r="K25" s="3375"/>
      <c r="L25" s="3375"/>
    </row>
    <row r="26" spans="2:12">
      <c r="B26" s="1335"/>
      <c r="C26" s="1336"/>
      <c r="D26" s="1336"/>
      <c r="E26" s="1337"/>
      <c r="F26" s="3399"/>
      <c r="G26" s="3400"/>
      <c r="H26" s="3406"/>
      <c r="I26" s="3433"/>
      <c r="J26" s="3433"/>
      <c r="K26" s="3433"/>
      <c r="L26" s="3433"/>
    </row>
    <row r="27" spans="2:12" ht="13.2" customHeight="1">
      <c r="B27" s="1335"/>
      <c r="C27" s="1336"/>
      <c r="D27" s="1336"/>
      <c r="E27" s="1337"/>
      <c r="F27" s="3396" t="s">
        <v>2902</v>
      </c>
      <c r="G27" s="3397"/>
      <c r="H27" s="3397"/>
      <c r="I27" s="3428"/>
      <c r="J27" s="3429"/>
      <c r="K27" s="3429"/>
      <c r="L27" s="3430"/>
    </row>
    <row r="28" spans="2:12">
      <c r="B28" s="1335"/>
      <c r="C28" s="1336"/>
      <c r="D28" s="1336"/>
      <c r="E28" s="1337"/>
      <c r="F28" s="3398"/>
      <c r="G28" s="3394"/>
      <c r="H28" s="3394"/>
      <c r="I28" s="3422"/>
      <c r="J28" s="3423"/>
      <c r="K28" s="3423"/>
      <c r="L28" s="3424"/>
    </row>
    <row r="29" spans="2:12">
      <c r="B29" s="1335"/>
      <c r="C29" s="1336"/>
      <c r="D29" s="1336"/>
      <c r="E29" s="1337"/>
      <c r="F29" s="3399"/>
      <c r="G29" s="3400"/>
      <c r="H29" s="3400"/>
      <c r="I29" s="3422"/>
      <c r="J29" s="3423"/>
      <c r="K29" s="3423"/>
      <c r="L29" s="3424"/>
    </row>
    <row r="30" spans="2:12" ht="13.2" customHeight="1">
      <c r="B30" s="1335"/>
      <c r="C30" s="1336"/>
      <c r="D30" s="1336"/>
      <c r="E30" s="1337"/>
      <c r="F30" s="3396" t="s">
        <v>2294</v>
      </c>
      <c r="G30" s="3397"/>
      <c r="H30" s="3397"/>
      <c r="I30" s="3431"/>
      <c r="J30" s="3374"/>
      <c r="K30" s="3374"/>
      <c r="L30" s="3432"/>
    </row>
    <row r="31" spans="2:12">
      <c r="B31" s="1335"/>
      <c r="C31" s="1336"/>
      <c r="D31" s="1336"/>
      <c r="E31" s="1337"/>
      <c r="F31" s="3398"/>
      <c r="G31" s="3394"/>
      <c r="H31" s="3394"/>
      <c r="I31" s="3416" t="s">
        <v>2295</v>
      </c>
      <c r="J31" s="3417"/>
      <c r="K31" s="3417"/>
      <c r="L31" s="3418"/>
    </row>
    <row r="32" spans="2:12">
      <c r="B32" s="1335"/>
      <c r="C32" s="1336"/>
      <c r="D32" s="1336"/>
      <c r="E32" s="1337"/>
      <c r="F32" s="3399"/>
      <c r="G32" s="3400"/>
      <c r="H32" s="3400"/>
      <c r="I32" s="3422"/>
      <c r="J32" s="3423"/>
      <c r="K32" s="3423"/>
      <c r="L32" s="3424"/>
    </row>
    <row r="33" spans="2:12" ht="13.2" customHeight="1">
      <c r="B33" s="1335"/>
      <c r="C33" s="1336"/>
      <c r="D33" s="1336"/>
      <c r="E33" s="1337"/>
      <c r="F33" s="3396" t="s">
        <v>2296</v>
      </c>
      <c r="G33" s="3397"/>
      <c r="H33" s="3397"/>
      <c r="I33" s="3422"/>
      <c r="J33" s="3423"/>
      <c r="K33" s="3423"/>
      <c r="L33" s="3424"/>
    </row>
    <row r="34" spans="2:12">
      <c r="B34" s="1335"/>
      <c r="C34" s="1336"/>
      <c r="D34" s="1336"/>
      <c r="E34" s="1337"/>
      <c r="F34" s="3398"/>
      <c r="G34" s="3394"/>
      <c r="H34" s="3394"/>
      <c r="I34" s="3422"/>
      <c r="J34" s="3423"/>
      <c r="K34" s="3423"/>
      <c r="L34" s="3424"/>
    </row>
    <row r="35" spans="2:12">
      <c r="B35" s="1338"/>
      <c r="C35" s="1339"/>
      <c r="D35" s="1339"/>
      <c r="E35" s="1340"/>
      <c r="F35" s="3399"/>
      <c r="G35" s="3400"/>
      <c r="H35" s="3400"/>
      <c r="I35" s="3425"/>
      <c r="J35" s="3426"/>
      <c r="K35" s="3426"/>
      <c r="L35" s="3427"/>
    </row>
    <row r="36" spans="2:12">
      <c r="B36" s="3381" t="s">
        <v>2287</v>
      </c>
      <c r="C36" s="3387"/>
      <c r="D36" s="3387"/>
      <c r="E36" s="1341" t="s">
        <v>2288</v>
      </c>
      <c r="F36" s="3381" t="s">
        <v>2289</v>
      </c>
      <c r="G36" s="3387"/>
      <c r="H36" s="3382"/>
      <c r="I36" s="3381" t="s">
        <v>2290</v>
      </c>
      <c r="J36" s="3387"/>
      <c r="K36" s="3387"/>
      <c r="L36" s="3382"/>
    </row>
    <row r="37" spans="2:12" ht="13.2" customHeight="1">
      <c r="B37" s="3396" t="s">
        <v>2297</v>
      </c>
      <c r="C37" s="3397"/>
      <c r="D37" s="3397"/>
      <c r="E37" s="1333">
        <v>4</v>
      </c>
      <c r="F37" s="3396" t="s">
        <v>2298</v>
      </c>
      <c r="G37" s="3397"/>
      <c r="H37" s="3404"/>
      <c r="I37" s="3408" t="s">
        <v>2293</v>
      </c>
      <c r="J37" s="3409"/>
      <c r="K37" s="3409"/>
      <c r="L37" s="3410"/>
    </row>
    <row r="38" spans="2:12">
      <c r="B38" s="1342"/>
      <c r="C38" s="1275"/>
      <c r="D38" s="1275"/>
      <c r="E38" s="1343"/>
      <c r="F38" s="3398"/>
      <c r="G38" s="3394"/>
      <c r="H38" s="3405"/>
      <c r="I38" s="3411"/>
      <c r="J38" s="3389"/>
      <c r="K38" s="3389"/>
      <c r="L38" s="3412"/>
    </row>
    <row r="39" spans="2:12">
      <c r="B39" s="1342"/>
      <c r="C39" s="1275"/>
      <c r="D39" s="1275"/>
      <c r="E39" s="1343"/>
      <c r="F39" s="3399"/>
      <c r="G39" s="3400"/>
      <c r="H39" s="3406"/>
      <c r="I39" s="3411"/>
      <c r="J39" s="3389"/>
      <c r="K39" s="3389"/>
      <c r="L39" s="3412"/>
    </row>
    <row r="40" spans="2:12" ht="13.2" customHeight="1">
      <c r="B40" s="1344"/>
      <c r="C40" s="1330"/>
      <c r="D40" s="1331"/>
      <c r="E40" s="1345"/>
      <c r="F40" s="3396" t="s">
        <v>2902</v>
      </c>
      <c r="G40" s="3397"/>
      <c r="H40" s="3397"/>
      <c r="I40" s="3413" t="s">
        <v>2295</v>
      </c>
      <c r="J40" s="3414"/>
      <c r="K40" s="3414"/>
      <c r="L40" s="3415"/>
    </row>
    <row r="41" spans="2:12" ht="13.2" customHeight="1">
      <c r="B41" s="1335"/>
      <c r="C41" s="1336"/>
      <c r="D41" s="1336"/>
      <c r="E41" s="1337"/>
      <c r="F41" s="3398"/>
      <c r="G41" s="3394"/>
      <c r="H41" s="3394"/>
      <c r="I41" s="3416"/>
      <c r="J41" s="3417"/>
      <c r="K41" s="3417"/>
      <c r="L41" s="3418"/>
    </row>
    <row r="42" spans="2:12">
      <c r="B42" s="1335"/>
      <c r="C42" s="1336"/>
      <c r="D42" s="1336"/>
      <c r="E42" s="1337"/>
      <c r="F42" s="3399"/>
      <c r="G42" s="3400"/>
      <c r="H42" s="3400"/>
      <c r="I42" s="3416"/>
      <c r="J42" s="3417"/>
      <c r="K42" s="3417"/>
      <c r="L42" s="3418"/>
    </row>
    <row r="43" spans="2:12" ht="13.2" customHeight="1">
      <c r="B43" s="1335"/>
      <c r="C43" s="1336"/>
      <c r="D43" s="1336"/>
      <c r="E43" s="1337"/>
      <c r="F43" s="3396" t="s">
        <v>2299</v>
      </c>
      <c r="G43" s="3397"/>
      <c r="H43" s="3397"/>
      <c r="I43" s="3416"/>
      <c r="J43" s="3417"/>
      <c r="K43" s="3417"/>
      <c r="L43" s="3418"/>
    </row>
    <row r="44" spans="2:12">
      <c r="B44" s="1335"/>
      <c r="C44" s="1336"/>
      <c r="D44" s="1336"/>
      <c r="E44" s="1337"/>
      <c r="F44" s="3398"/>
      <c r="G44" s="3394"/>
      <c r="H44" s="3394"/>
      <c r="I44" s="3416"/>
      <c r="J44" s="3417"/>
      <c r="K44" s="3417"/>
      <c r="L44" s="3418"/>
    </row>
    <row r="45" spans="2:12">
      <c r="B45" s="1335"/>
      <c r="C45" s="1336"/>
      <c r="D45" s="1336"/>
      <c r="E45" s="1337"/>
      <c r="F45" s="3399"/>
      <c r="G45" s="3400"/>
      <c r="H45" s="3400"/>
      <c r="I45" s="3416"/>
      <c r="J45" s="3417"/>
      <c r="K45" s="3417"/>
      <c r="L45" s="3418"/>
    </row>
    <row r="46" spans="2:12" ht="13.2" customHeight="1">
      <c r="B46" s="1335"/>
      <c r="C46" s="1336"/>
      <c r="D46" s="1336"/>
      <c r="E46" s="1337"/>
      <c r="F46" s="3396" t="s">
        <v>2296</v>
      </c>
      <c r="G46" s="3397"/>
      <c r="H46" s="3397"/>
      <c r="I46" s="3416"/>
      <c r="J46" s="3417"/>
      <c r="K46" s="3417"/>
      <c r="L46" s="3418"/>
    </row>
    <row r="47" spans="2:12">
      <c r="B47" s="1335"/>
      <c r="C47" s="1336"/>
      <c r="D47" s="1336"/>
      <c r="E47" s="1337"/>
      <c r="F47" s="3398"/>
      <c r="G47" s="3394"/>
      <c r="H47" s="3394"/>
      <c r="I47" s="3416"/>
      <c r="J47" s="3417"/>
      <c r="K47" s="3417"/>
      <c r="L47" s="3418"/>
    </row>
    <row r="48" spans="2:12">
      <c r="B48" s="1338"/>
      <c r="C48" s="1339"/>
      <c r="D48" s="1339"/>
      <c r="E48" s="1340"/>
      <c r="F48" s="3399"/>
      <c r="G48" s="3400"/>
      <c r="H48" s="3400"/>
      <c r="I48" s="3419"/>
      <c r="J48" s="3420"/>
      <c r="K48" s="3420"/>
      <c r="L48" s="3421"/>
    </row>
    <row r="49" spans="2:12" ht="13.2" customHeight="1">
      <c r="B49" s="3396" t="s">
        <v>2903</v>
      </c>
      <c r="C49" s="3397"/>
      <c r="D49" s="3397"/>
      <c r="E49" s="3401">
        <v>5</v>
      </c>
      <c r="F49" s="3396" t="s">
        <v>2300</v>
      </c>
      <c r="G49" s="3397"/>
      <c r="H49" s="3404"/>
      <c r="I49" s="3396" t="s">
        <v>2301</v>
      </c>
      <c r="J49" s="3397"/>
      <c r="K49" s="3397"/>
      <c r="L49" s="3404"/>
    </row>
    <row r="50" spans="2:12">
      <c r="B50" s="3398"/>
      <c r="C50" s="3394"/>
      <c r="D50" s="3394"/>
      <c r="E50" s="3402"/>
      <c r="F50" s="3398"/>
      <c r="G50" s="3394"/>
      <c r="H50" s="3405"/>
      <c r="I50" s="3398"/>
      <c r="J50" s="3394"/>
      <c r="K50" s="3394"/>
      <c r="L50" s="3405"/>
    </row>
    <row r="51" spans="2:12">
      <c r="B51" s="3398"/>
      <c r="C51" s="3394"/>
      <c r="D51" s="3394"/>
      <c r="E51" s="3402"/>
      <c r="F51" s="3398"/>
      <c r="G51" s="3394"/>
      <c r="H51" s="3405"/>
      <c r="I51" s="3398"/>
      <c r="J51" s="3394"/>
      <c r="K51" s="3394"/>
      <c r="L51" s="3405"/>
    </row>
    <row r="52" spans="2:12">
      <c r="B52" s="3398"/>
      <c r="C52" s="3394"/>
      <c r="D52" s="3394"/>
      <c r="E52" s="3402"/>
      <c r="F52" s="3398"/>
      <c r="G52" s="3394"/>
      <c r="H52" s="3405"/>
      <c r="I52" s="3398"/>
      <c r="J52" s="3394"/>
      <c r="K52" s="3394"/>
      <c r="L52" s="3405"/>
    </row>
    <row r="53" spans="2:12">
      <c r="B53" s="3399"/>
      <c r="C53" s="3400"/>
      <c r="D53" s="3400"/>
      <c r="E53" s="3403"/>
      <c r="F53" s="3399"/>
      <c r="G53" s="3400"/>
      <c r="H53" s="3406"/>
      <c r="I53" s="3399"/>
      <c r="J53" s="3400"/>
      <c r="K53" s="3400"/>
      <c r="L53" s="3406"/>
    </row>
    <row r="54" spans="2:12" ht="13.2" customHeight="1">
      <c r="B54" s="3396" t="s">
        <v>2302</v>
      </c>
      <c r="C54" s="3397"/>
      <c r="D54" s="3397"/>
      <c r="E54" s="3397"/>
      <c r="F54" s="3397"/>
      <c r="G54" s="3397"/>
      <c r="H54" s="3397"/>
      <c r="I54" s="3397"/>
      <c r="J54" s="3397"/>
      <c r="K54" s="3397"/>
      <c r="L54" s="3404"/>
    </row>
    <row r="55" spans="2:12">
      <c r="B55" s="3399"/>
      <c r="C55" s="3400"/>
      <c r="D55" s="3400"/>
      <c r="E55" s="3400"/>
      <c r="F55" s="3400"/>
      <c r="G55" s="3400"/>
      <c r="H55" s="3400"/>
      <c r="I55" s="3400"/>
      <c r="J55" s="3400"/>
      <c r="K55" s="3400"/>
      <c r="L55" s="3406"/>
    </row>
    <row r="56" spans="2:12">
      <c r="B56" s="1329"/>
      <c r="C56" s="1330"/>
      <c r="D56" s="3407"/>
      <c r="E56" s="3407"/>
      <c r="F56" s="3407"/>
      <c r="G56" s="3407"/>
      <c r="H56" s="3407"/>
      <c r="I56" s="3407"/>
      <c r="J56" s="3407"/>
      <c r="K56" s="3407"/>
      <c r="L56" s="3407"/>
    </row>
    <row r="57" spans="2:12">
      <c r="B57" s="3373" t="s">
        <v>2303</v>
      </c>
      <c r="C57" s="3373"/>
      <c r="D57" s="3373"/>
      <c r="E57" s="3373"/>
      <c r="F57" s="3373"/>
      <c r="G57" s="3373"/>
      <c r="H57" s="3373"/>
      <c r="I57" s="3373"/>
      <c r="J57" s="3373"/>
      <c r="K57" s="3373"/>
      <c r="L57" s="3373"/>
    </row>
    <row r="58" spans="2:12">
      <c r="B58" s="1329"/>
      <c r="C58" s="1330"/>
      <c r="D58" s="3374"/>
      <c r="E58" s="3374"/>
      <c r="F58" s="3374"/>
      <c r="G58" s="3374"/>
      <c r="H58" s="1346"/>
      <c r="I58" s="1346"/>
      <c r="J58" s="1346"/>
      <c r="K58" s="1346"/>
      <c r="L58" s="1346"/>
    </row>
    <row r="59" spans="2:12" ht="13.2" customHeight="1">
      <c r="B59" s="1347" t="s">
        <v>782</v>
      </c>
      <c r="C59" s="3394" t="s">
        <v>2304</v>
      </c>
      <c r="D59" s="3394"/>
      <c r="E59" s="3394"/>
      <c r="F59" s="3394"/>
      <c r="G59" s="3394"/>
      <c r="H59" s="3394"/>
      <c r="I59" s="3394"/>
      <c r="J59" s="3394"/>
      <c r="K59" s="3394"/>
      <c r="L59" s="3394"/>
    </row>
    <row r="60" spans="2:12" ht="33.6" customHeight="1">
      <c r="B60" s="1347" t="s">
        <v>2305</v>
      </c>
      <c r="C60" s="3374" t="s">
        <v>2306</v>
      </c>
      <c r="D60" s="3374"/>
      <c r="E60" s="3374"/>
      <c r="F60" s="3374"/>
      <c r="G60" s="3374"/>
      <c r="H60" s="3374"/>
      <c r="I60" s="3374"/>
      <c r="J60" s="3374"/>
      <c r="K60" s="3374"/>
      <c r="L60" s="3374"/>
    </row>
    <row r="61" spans="2:12" ht="26.4" customHeight="1">
      <c r="B61" s="1347" t="s">
        <v>2307</v>
      </c>
      <c r="C61" s="3374" t="s">
        <v>3798</v>
      </c>
      <c r="D61" s="3374"/>
      <c r="E61" s="3374"/>
      <c r="F61" s="3374"/>
      <c r="G61" s="3374"/>
      <c r="H61" s="3374"/>
      <c r="I61" s="3374"/>
      <c r="J61" s="3374"/>
      <c r="K61" s="3374"/>
      <c r="L61" s="3374"/>
    </row>
    <row r="62" spans="2:12" ht="15" customHeight="1">
      <c r="B62" s="1347" t="s">
        <v>2308</v>
      </c>
      <c r="C62" s="3394" t="s">
        <v>2309</v>
      </c>
      <c r="D62" s="3394"/>
      <c r="E62" s="3394"/>
      <c r="F62" s="3394"/>
      <c r="G62" s="3394"/>
      <c r="H62" s="3394"/>
      <c r="I62" s="3394"/>
      <c r="J62" s="3394"/>
      <c r="K62" s="3394"/>
      <c r="L62" s="3394"/>
    </row>
    <row r="63" spans="2:12" ht="13.2" customHeight="1">
      <c r="B63" s="1347"/>
      <c r="C63" s="1348" t="str">
        <f>+'Master Data'!B550</f>
        <v>a)</v>
      </c>
      <c r="D63" s="3394" t="str">
        <f>+'Master Data'!C550</f>
        <v>the average worker completes 5 tasks per week in 40 hours or less; and</v>
      </c>
      <c r="E63" s="3394"/>
      <c r="F63" s="3394"/>
      <c r="G63" s="3394"/>
      <c r="H63" s="3394"/>
      <c r="I63" s="3394"/>
      <c r="J63" s="3394"/>
      <c r="K63" s="3394"/>
      <c r="L63" s="3394"/>
    </row>
    <row r="64" spans="2:12" ht="13.2" customHeight="1">
      <c r="B64" s="1347"/>
      <c r="C64" s="1348" t="str">
        <f>+'Master Data'!B551</f>
        <v>b)</v>
      </c>
      <c r="D64" s="3394" t="str">
        <f>+'Master Data'!C551</f>
        <v>the weakest worker completes 5 tasks per week in 55 hours or less.</v>
      </c>
      <c r="E64" s="3394"/>
      <c r="F64" s="3394"/>
      <c r="G64" s="3394"/>
      <c r="H64" s="3394"/>
      <c r="I64" s="3394"/>
      <c r="J64" s="3394"/>
      <c r="K64" s="3394"/>
      <c r="L64" s="3394"/>
    </row>
    <row r="65" spans="2:12" ht="28.2" customHeight="1">
      <c r="B65" s="1347" t="s">
        <v>2311</v>
      </c>
      <c r="C65" s="3374" t="s">
        <v>2312</v>
      </c>
      <c r="D65" s="3374"/>
      <c r="E65" s="3374"/>
      <c r="F65" s="3374"/>
      <c r="G65" s="3374"/>
      <c r="H65" s="3374"/>
      <c r="I65" s="3374"/>
      <c r="J65" s="3374"/>
      <c r="K65" s="3374"/>
      <c r="L65" s="3374"/>
    </row>
    <row r="66" spans="2:12" ht="13.2" customHeight="1">
      <c r="B66" s="1347" t="s">
        <v>2313</v>
      </c>
      <c r="C66" s="3374" t="s">
        <v>2314</v>
      </c>
      <c r="D66" s="3374"/>
      <c r="E66" s="3374"/>
      <c r="F66" s="3374"/>
      <c r="G66" s="3374"/>
      <c r="H66" s="3374"/>
      <c r="I66" s="3374"/>
      <c r="J66" s="3374"/>
      <c r="K66" s="3374"/>
      <c r="L66" s="3374"/>
    </row>
    <row r="67" spans="2:12" ht="13.2" customHeight="1">
      <c r="B67" s="1347"/>
      <c r="C67" s="1275" t="s">
        <v>267</v>
      </c>
      <c r="D67" s="3394" t="s">
        <v>2315</v>
      </c>
      <c r="E67" s="3394"/>
      <c r="F67" s="3394"/>
      <c r="G67" s="3394"/>
      <c r="H67" s="3394"/>
      <c r="I67" s="3394"/>
      <c r="J67" s="3394"/>
      <c r="K67" s="3394"/>
      <c r="L67" s="3394"/>
    </row>
    <row r="68" spans="2:12" ht="13.2" customHeight="1">
      <c r="B68" s="1347"/>
      <c r="C68" s="1275" t="s">
        <v>438</v>
      </c>
      <c r="D68" s="3394" t="s">
        <v>2316</v>
      </c>
      <c r="E68" s="3394"/>
      <c r="F68" s="3394"/>
      <c r="G68" s="3394"/>
      <c r="H68" s="3394"/>
      <c r="I68" s="3394"/>
      <c r="J68" s="3394"/>
      <c r="K68" s="3394"/>
      <c r="L68" s="3394"/>
    </row>
    <row r="69" spans="2:12" ht="13.2" customHeight="1">
      <c r="B69" s="1349"/>
      <c r="C69" s="1275" t="s">
        <v>440</v>
      </c>
      <c r="D69" s="3394" t="s">
        <v>2740</v>
      </c>
      <c r="E69" s="3394"/>
      <c r="F69" s="3394"/>
      <c r="G69" s="3394"/>
      <c r="H69" s="3394"/>
      <c r="I69" s="3394"/>
      <c r="J69" s="3394"/>
      <c r="K69" s="3394"/>
      <c r="L69" s="3394"/>
    </row>
    <row r="70" spans="2:12" ht="13.2" customHeight="1">
      <c r="B70" s="1349"/>
      <c r="C70" s="1350" t="s">
        <v>457</v>
      </c>
      <c r="D70" s="3394" t="s">
        <v>2741</v>
      </c>
      <c r="E70" s="3394"/>
      <c r="F70" s="3394"/>
      <c r="G70" s="3394"/>
      <c r="H70" s="3394"/>
      <c r="I70" s="3394"/>
      <c r="J70" s="3394"/>
      <c r="K70" s="3394"/>
      <c r="L70" s="3394"/>
    </row>
    <row r="71" spans="2:12" ht="24" customHeight="1">
      <c r="B71" s="1347" t="s">
        <v>2317</v>
      </c>
      <c r="C71" s="3374" t="s">
        <v>2318</v>
      </c>
      <c r="D71" s="3374"/>
      <c r="E71" s="3374"/>
      <c r="F71" s="3374"/>
      <c r="G71" s="3374"/>
      <c r="H71" s="3374"/>
      <c r="I71" s="3374"/>
      <c r="J71" s="3374"/>
      <c r="K71" s="3374"/>
      <c r="L71" s="3374"/>
    </row>
    <row r="72" spans="2:12">
      <c r="B72" s="1347"/>
      <c r="C72" s="1275" t="s">
        <v>267</v>
      </c>
      <c r="D72" s="1348" t="s">
        <v>3792</v>
      </c>
      <c r="E72" s="1348"/>
      <c r="F72" s="1348"/>
      <c r="G72" s="1351"/>
      <c r="H72" s="1351"/>
      <c r="I72" s="1351"/>
      <c r="J72" s="1351"/>
      <c r="K72" s="1351"/>
      <c r="L72" s="808"/>
    </row>
    <row r="73" spans="2:12">
      <c r="B73" s="1347"/>
      <c r="C73" s="1275" t="s">
        <v>417</v>
      </c>
      <c r="D73" s="1348" t="s">
        <v>3793</v>
      </c>
      <c r="E73" s="1348"/>
      <c r="F73" s="1348"/>
      <c r="G73" s="1351"/>
      <c r="H73" s="1351"/>
      <c r="I73" s="1351"/>
      <c r="J73" s="1351"/>
      <c r="K73" s="1351"/>
      <c r="L73" s="808"/>
    </row>
    <row r="74" spans="2:12">
      <c r="B74" s="1347"/>
      <c r="C74" s="1350" t="s">
        <v>419</v>
      </c>
      <c r="D74" s="1348" t="s">
        <v>2319</v>
      </c>
      <c r="E74" s="1348"/>
      <c r="F74" s="1348"/>
      <c r="G74" s="1351"/>
      <c r="H74" s="1351"/>
      <c r="I74" s="1351"/>
      <c r="J74" s="1351"/>
      <c r="K74" s="1351"/>
      <c r="L74" s="808"/>
    </row>
    <row r="75" spans="2:12" ht="13.2" customHeight="1">
      <c r="B75" s="1347" t="s">
        <v>2320</v>
      </c>
      <c r="C75" s="3394" t="s">
        <v>2321</v>
      </c>
      <c r="D75" s="3394"/>
      <c r="E75" s="3394"/>
      <c r="F75" s="3394"/>
      <c r="G75" s="3394"/>
      <c r="H75" s="3394"/>
      <c r="I75" s="3394"/>
      <c r="J75" s="3394"/>
      <c r="K75" s="3394"/>
      <c r="L75" s="3394"/>
    </row>
    <row r="76" spans="2:12">
      <c r="B76" s="1352"/>
      <c r="C76" s="1350" t="s">
        <v>784</v>
      </c>
      <c r="D76" s="1348" t="s">
        <v>441</v>
      </c>
      <c r="E76" s="808"/>
      <c r="F76" s="1348"/>
      <c r="G76" s="1348"/>
      <c r="H76" s="1351"/>
      <c r="I76" s="1351"/>
      <c r="J76" s="1351"/>
      <c r="K76" s="1351"/>
      <c r="L76" s="1351"/>
    </row>
    <row r="77" spans="2:12" ht="13.2" customHeight="1">
      <c r="B77" s="1352"/>
      <c r="C77" s="808"/>
      <c r="D77" s="3394" t="s">
        <v>2322</v>
      </c>
      <c r="E77" s="3394"/>
      <c r="F77" s="3394"/>
      <c r="G77" s="3394"/>
      <c r="H77" s="3394"/>
      <c r="I77" s="3394"/>
      <c r="J77" s="3394"/>
      <c r="K77" s="3394"/>
      <c r="L77" s="3394"/>
    </row>
    <row r="78" spans="2:12">
      <c r="B78" s="1352"/>
      <c r="C78" s="1350" t="s">
        <v>2323</v>
      </c>
      <c r="D78" s="808" t="s">
        <v>2324</v>
      </c>
      <c r="E78" s="808"/>
      <c r="F78" s="808"/>
      <c r="G78" s="808"/>
      <c r="H78" s="1353"/>
      <c r="I78" s="1353"/>
      <c r="J78" s="1353"/>
      <c r="K78" s="1353"/>
      <c r="L78" s="1353"/>
    </row>
    <row r="79" spans="2:12" ht="36.75" customHeight="1">
      <c r="B79" s="1352"/>
      <c r="C79" s="808"/>
      <c r="D79" s="1350" t="s">
        <v>2325</v>
      </c>
      <c r="E79" s="3374" t="s">
        <v>2326</v>
      </c>
      <c r="F79" s="3374"/>
      <c r="G79" s="3374"/>
      <c r="H79" s="3374"/>
      <c r="I79" s="3374"/>
      <c r="J79" s="3374"/>
      <c r="K79" s="3374"/>
      <c r="L79" s="3374"/>
    </row>
    <row r="80" spans="2:12" ht="43.2" customHeight="1">
      <c r="B80" s="1352"/>
      <c r="C80" s="808"/>
      <c r="D80" s="1350" t="s">
        <v>2327</v>
      </c>
      <c r="E80" s="3374" t="s">
        <v>2328</v>
      </c>
      <c r="F80" s="3374"/>
      <c r="G80" s="3374"/>
      <c r="H80" s="3374"/>
      <c r="I80" s="3374"/>
      <c r="J80" s="3374"/>
      <c r="K80" s="3374"/>
      <c r="L80" s="3374"/>
    </row>
    <row r="81" spans="2:12">
      <c r="B81" s="1352"/>
      <c r="C81" s="1350" t="s">
        <v>2329</v>
      </c>
      <c r="D81" s="3395" t="s">
        <v>2330</v>
      </c>
      <c r="E81" s="3395"/>
      <c r="F81" s="3395"/>
      <c r="G81" s="3395"/>
      <c r="H81" s="3395"/>
      <c r="I81" s="3395"/>
      <c r="J81" s="3395"/>
      <c r="K81" s="3395"/>
      <c r="L81" s="3395"/>
    </row>
    <row r="82" spans="2:12" ht="27.6" customHeight="1">
      <c r="B82" s="1352"/>
      <c r="C82" s="808"/>
      <c r="D82" s="808"/>
      <c r="E82" s="3374" t="s">
        <v>2331</v>
      </c>
      <c r="F82" s="3374"/>
      <c r="G82" s="3374"/>
      <c r="H82" s="3374"/>
      <c r="I82" s="3374"/>
      <c r="J82" s="3374"/>
      <c r="K82" s="3374"/>
      <c r="L82" s="3374"/>
    </row>
    <row r="83" spans="2:12" ht="13.2" customHeight="1">
      <c r="B83" s="1352"/>
      <c r="C83" s="808" t="s">
        <v>2332</v>
      </c>
      <c r="D83" s="3392" t="s">
        <v>2330</v>
      </c>
      <c r="E83" s="3392"/>
      <c r="F83" s="3392"/>
      <c r="G83" s="3392"/>
      <c r="H83" s="3392"/>
      <c r="I83" s="3392"/>
      <c r="J83" s="3392"/>
      <c r="K83" s="3392"/>
      <c r="L83" s="3392"/>
    </row>
    <row r="84" spans="2:12" ht="30" customHeight="1">
      <c r="B84" s="1352"/>
      <c r="C84" s="808"/>
      <c r="D84" s="808"/>
      <c r="E84" s="3374" t="s">
        <v>2331</v>
      </c>
      <c r="F84" s="3374"/>
      <c r="G84" s="3374"/>
      <c r="H84" s="3374"/>
      <c r="I84" s="3374"/>
      <c r="J84" s="3374"/>
      <c r="K84" s="3374"/>
      <c r="L84" s="3374"/>
    </row>
    <row r="85" spans="2:12">
      <c r="B85" s="1352"/>
      <c r="C85" s="1354" t="s">
        <v>2333</v>
      </c>
      <c r="D85" s="3395" t="s">
        <v>2334</v>
      </c>
      <c r="E85" s="3395"/>
      <c r="F85" s="3395"/>
      <c r="G85" s="3395"/>
      <c r="H85" s="3395"/>
      <c r="I85" s="3395"/>
      <c r="J85" s="3395"/>
      <c r="K85" s="3395"/>
      <c r="L85" s="3395"/>
    </row>
    <row r="86" spans="2:12">
      <c r="B86" s="1352"/>
      <c r="C86" s="1349"/>
      <c r="D86" s="1355" t="s">
        <v>2335</v>
      </c>
      <c r="E86" s="3395" t="s">
        <v>2336</v>
      </c>
      <c r="F86" s="3395"/>
      <c r="G86" s="3395"/>
      <c r="H86" s="3395"/>
      <c r="I86" s="3395"/>
      <c r="J86" s="3395"/>
      <c r="K86" s="3395"/>
      <c r="L86" s="3395"/>
    </row>
    <row r="87" spans="2:12" ht="27.6" customHeight="1">
      <c r="B87" s="1352"/>
      <c r="C87" s="1349"/>
      <c r="D87" s="808"/>
      <c r="E87" s="3374" t="s">
        <v>2337</v>
      </c>
      <c r="F87" s="3374"/>
      <c r="G87" s="3374"/>
      <c r="H87" s="3374"/>
      <c r="I87" s="3374"/>
      <c r="J87" s="3374"/>
      <c r="K87" s="3374"/>
      <c r="L87" s="3374"/>
    </row>
    <row r="88" spans="2:12" ht="39" customHeight="1">
      <c r="B88" s="1352"/>
      <c r="C88" s="1349"/>
      <c r="D88" s="1275" t="s">
        <v>2338</v>
      </c>
      <c r="E88" s="3374" t="s">
        <v>2339</v>
      </c>
      <c r="F88" s="3374"/>
      <c r="G88" s="3374"/>
      <c r="H88" s="3374"/>
      <c r="I88" s="3374"/>
      <c r="J88" s="3374"/>
      <c r="K88" s="3374"/>
      <c r="L88" s="3374"/>
    </row>
    <row r="89" spans="2:12" ht="13.2" customHeight="1">
      <c r="B89" s="1356" t="s">
        <v>2340</v>
      </c>
      <c r="C89" s="3394" t="s">
        <v>2341</v>
      </c>
      <c r="D89" s="3394"/>
      <c r="E89" s="3394"/>
      <c r="F89" s="3394"/>
      <c r="G89" s="3394"/>
      <c r="H89" s="3394"/>
      <c r="I89" s="3394"/>
      <c r="J89" s="3394"/>
      <c r="K89" s="3394"/>
      <c r="L89" s="3394"/>
    </row>
    <row r="90" spans="2:12" ht="45" customHeight="1">
      <c r="B90" s="1352"/>
      <c r="C90" s="1275" t="s">
        <v>2342</v>
      </c>
      <c r="D90" s="3374" t="str">
        <f>+'Master Data'!C553</f>
        <v>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v>
      </c>
      <c r="E90" s="3374"/>
      <c r="F90" s="3374"/>
      <c r="G90" s="3374"/>
      <c r="H90" s="3374"/>
      <c r="I90" s="3374"/>
      <c r="J90" s="3374"/>
      <c r="K90" s="3374"/>
      <c r="L90" s="3374"/>
    </row>
    <row r="91" spans="2:12" ht="87" customHeight="1">
      <c r="B91" s="1352"/>
      <c r="C91" s="1275" t="s">
        <v>2344</v>
      </c>
      <c r="D91" s="3374" t="str">
        <f>+'Master Data'!C554</f>
        <v>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v>
      </c>
      <c r="E91" s="3374"/>
      <c r="F91" s="3374"/>
      <c r="G91" s="3374"/>
      <c r="H91" s="3374"/>
      <c r="I91" s="3374"/>
      <c r="J91" s="3374"/>
      <c r="K91" s="3374"/>
      <c r="L91" s="3374"/>
    </row>
    <row r="92" spans="2:12" ht="43.2" customHeight="1">
      <c r="B92" s="1352"/>
      <c r="C92" s="1275" t="s">
        <v>2346</v>
      </c>
      <c r="D92" s="3374" t="str">
        <f>+'Master Data'!C555</f>
        <v>The contractor shall do nothing to dissuade targeted labour from participating in training programmes and shall take all reasonable steps to ensure that each beneficiary is provided with two days of formal training for every 22 days worked.</v>
      </c>
      <c r="E92" s="3374"/>
      <c r="F92" s="3374"/>
      <c r="G92" s="3374"/>
      <c r="H92" s="3374"/>
      <c r="I92" s="3374"/>
      <c r="J92" s="3374"/>
      <c r="K92" s="3374"/>
      <c r="L92" s="3374"/>
    </row>
    <row r="93" spans="2:12" ht="33.6" customHeight="1">
      <c r="B93" s="1352"/>
      <c r="C93" s="1275" t="s">
        <v>2347</v>
      </c>
      <c r="D93" s="3374" t="str">
        <f>+'Master Data'!C556</f>
        <v>An allowance equal to 100% of the task rate or daily rate shall be paid by the contractor to workers who attend formal training, in terms of the above.</v>
      </c>
      <c r="E93" s="3374"/>
      <c r="F93" s="3374"/>
      <c r="G93" s="3374"/>
      <c r="H93" s="3374"/>
      <c r="I93" s="3374"/>
      <c r="J93" s="3374"/>
      <c r="K93" s="3374"/>
      <c r="L93" s="3374"/>
    </row>
    <row r="94" spans="2:12" ht="33.6" customHeight="1">
      <c r="B94" s="1352"/>
      <c r="C94" s="1275" t="s">
        <v>2348</v>
      </c>
      <c r="D94" s="3394" t="str">
        <f>+'Master Data'!C557</f>
        <v>Proof of compliance with the above requirements must be provided by the Contractor to the Employer prior to submission of the final payment certificate.</v>
      </c>
      <c r="E94" s="3394"/>
      <c r="F94" s="3394"/>
      <c r="G94" s="3394"/>
      <c r="H94" s="3394"/>
      <c r="I94" s="3394"/>
      <c r="J94" s="3394"/>
      <c r="K94" s="3394"/>
      <c r="L94" s="3394"/>
    </row>
    <row r="95" spans="2:12" ht="5.4" customHeight="1">
      <c r="B95" s="1352"/>
      <c r="C95" s="1349"/>
      <c r="D95" s="1357"/>
      <c r="E95" s="808"/>
      <c r="F95" s="808"/>
      <c r="G95" s="808"/>
      <c r="H95" s="1353"/>
      <c r="I95" s="1353"/>
      <c r="J95" s="1353"/>
      <c r="K95" s="1353"/>
      <c r="L95" s="1353"/>
    </row>
    <row r="96" spans="2:12">
      <c r="B96" s="3393" t="s">
        <v>2349</v>
      </c>
      <c r="C96" s="3393"/>
      <c r="D96" s="3393"/>
      <c r="E96" s="3393"/>
      <c r="F96" s="3393"/>
      <c r="G96" s="3393"/>
      <c r="H96" s="3393"/>
      <c r="I96" s="3393"/>
      <c r="J96" s="3393"/>
      <c r="K96" s="3393"/>
      <c r="L96" s="3393"/>
    </row>
    <row r="97" spans="2:12" ht="13.2" customHeight="1">
      <c r="B97" s="1358" t="s">
        <v>1379</v>
      </c>
      <c r="C97" s="3373" t="s">
        <v>262</v>
      </c>
      <c r="D97" s="3373"/>
      <c r="E97" s="3373"/>
      <c r="F97" s="3373"/>
      <c r="G97" s="3373"/>
      <c r="H97" s="3373"/>
      <c r="I97" s="3373"/>
      <c r="J97" s="3373"/>
      <c r="K97" s="3373"/>
      <c r="L97" s="3373"/>
    </row>
    <row r="98" spans="2:12" ht="29.4" customHeight="1">
      <c r="B98" s="1358"/>
      <c r="C98" s="3374" t="s">
        <v>2350</v>
      </c>
      <c r="D98" s="3374"/>
      <c r="E98" s="3374"/>
      <c r="F98" s="3374"/>
      <c r="G98" s="3374"/>
      <c r="H98" s="3374"/>
      <c r="I98" s="3374"/>
      <c r="J98" s="3374"/>
      <c r="K98" s="3374"/>
      <c r="L98" s="3374"/>
    </row>
    <row r="99" spans="2:12">
      <c r="B99" s="1358"/>
      <c r="C99" s="1359" t="s">
        <v>267</v>
      </c>
      <c r="D99" s="3392" t="s">
        <v>2351</v>
      </c>
      <c r="E99" s="3392"/>
      <c r="F99" s="3392"/>
      <c r="G99" s="3392"/>
      <c r="H99" s="3392"/>
      <c r="I99" s="3392"/>
      <c r="J99" s="3392"/>
      <c r="K99" s="3392"/>
      <c r="L99" s="3392"/>
    </row>
    <row r="100" spans="2:12">
      <c r="B100" s="1358"/>
      <c r="C100" s="1359" t="s">
        <v>438</v>
      </c>
      <c r="D100" s="3392" t="s">
        <v>2904</v>
      </c>
      <c r="E100" s="3392"/>
      <c r="F100" s="3392"/>
      <c r="G100" s="3392"/>
      <c r="H100" s="3392"/>
      <c r="I100" s="3392"/>
      <c r="J100" s="3392"/>
      <c r="K100" s="3392"/>
      <c r="L100" s="3392"/>
    </row>
    <row r="101" spans="2:12">
      <c r="B101" s="1358"/>
      <c r="C101" s="1359" t="s">
        <v>440</v>
      </c>
      <c r="D101" s="3392" t="s">
        <v>2352</v>
      </c>
      <c r="E101" s="3392"/>
      <c r="F101" s="3392"/>
      <c r="G101" s="3392"/>
      <c r="H101" s="3392"/>
      <c r="I101" s="3392"/>
      <c r="J101" s="3392"/>
      <c r="K101" s="3392"/>
      <c r="L101" s="3392"/>
    </row>
    <row r="102" spans="2:12" ht="13.2" customHeight="1">
      <c r="B102" s="1358" t="s">
        <v>793</v>
      </c>
      <c r="C102" s="3393" t="s">
        <v>2353</v>
      </c>
      <c r="D102" s="3393"/>
      <c r="E102" s="3393"/>
      <c r="F102" s="3393"/>
      <c r="G102" s="3393"/>
      <c r="H102" s="3393"/>
      <c r="I102" s="3393"/>
      <c r="J102" s="3393"/>
      <c r="K102" s="3393"/>
      <c r="L102" s="3393"/>
    </row>
    <row r="103" spans="2:12" ht="28.95" customHeight="1">
      <c r="B103" s="1358"/>
      <c r="C103" s="3374" t="s">
        <v>2354</v>
      </c>
      <c r="D103" s="3374"/>
      <c r="E103" s="3374"/>
      <c r="F103" s="3374"/>
      <c r="G103" s="3374"/>
      <c r="H103" s="3374"/>
      <c r="I103" s="3374"/>
      <c r="J103" s="3374"/>
      <c r="K103" s="3374"/>
      <c r="L103" s="3374"/>
    </row>
    <row r="104" spans="2:12" ht="13.2" customHeight="1">
      <c r="B104" s="1358" t="s">
        <v>807</v>
      </c>
      <c r="C104" s="3393" t="s">
        <v>2355</v>
      </c>
      <c r="D104" s="3393"/>
      <c r="E104" s="3393"/>
      <c r="F104" s="3393"/>
      <c r="G104" s="3393"/>
      <c r="H104" s="3393"/>
      <c r="I104" s="3393"/>
      <c r="J104" s="3393"/>
      <c r="K104" s="3393"/>
      <c r="L104" s="3393"/>
    </row>
    <row r="105" spans="2:12" ht="13.2" customHeight="1">
      <c r="B105" s="1358"/>
      <c r="C105" s="3389" t="s">
        <v>2356</v>
      </c>
      <c r="D105" s="3389"/>
      <c r="E105" s="3389"/>
      <c r="F105" s="3389"/>
      <c r="G105" s="3389"/>
      <c r="H105" s="3389"/>
      <c r="I105" s="3389"/>
      <c r="J105" s="3389"/>
      <c r="K105" s="3389"/>
      <c r="L105" s="3389"/>
    </row>
    <row r="106" spans="2:12">
      <c r="B106" s="1358"/>
      <c r="C106" s="1358" t="s">
        <v>267</v>
      </c>
      <c r="D106" s="3390" t="s">
        <v>2357</v>
      </c>
      <c r="E106" s="3390"/>
      <c r="F106" s="3390"/>
      <c r="G106" s="3390"/>
      <c r="H106" s="3390"/>
      <c r="I106" s="3390"/>
      <c r="J106" s="3390"/>
      <c r="K106" s="3390"/>
      <c r="L106" s="3390"/>
    </row>
    <row r="107" spans="2:12" ht="31.95" customHeight="1">
      <c r="B107" s="1358"/>
      <c r="C107" s="1360" t="s">
        <v>495</v>
      </c>
      <c r="D107" s="3374" t="s">
        <v>2358</v>
      </c>
      <c r="E107" s="3374"/>
      <c r="F107" s="3374"/>
      <c r="G107" s="3374"/>
      <c r="H107" s="3374"/>
      <c r="I107" s="3374"/>
      <c r="J107" s="3374"/>
      <c r="K107" s="3374"/>
      <c r="L107" s="3374"/>
    </row>
    <row r="108" spans="2:12" ht="37.950000000000003" customHeight="1">
      <c r="B108" s="1358"/>
      <c r="C108" s="1360" t="s">
        <v>496</v>
      </c>
      <c r="D108" s="3374" t="s">
        <v>2359</v>
      </c>
      <c r="E108" s="3374"/>
      <c r="F108" s="3374"/>
      <c r="G108" s="3374"/>
      <c r="H108" s="3374"/>
      <c r="I108" s="3374"/>
      <c r="J108" s="3374"/>
      <c r="K108" s="3374"/>
      <c r="L108" s="3374"/>
    </row>
    <row r="109" spans="2:12">
      <c r="B109" s="1358"/>
      <c r="C109" s="1358" t="s">
        <v>438</v>
      </c>
      <c r="D109" s="3391" t="s">
        <v>2360</v>
      </c>
      <c r="E109" s="3391"/>
      <c r="F109" s="3391"/>
      <c r="G109" s="3391"/>
      <c r="H109" s="3391"/>
      <c r="I109" s="3391"/>
      <c r="J109" s="3391"/>
      <c r="K109" s="3391"/>
      <c r="L109" s="3391"/>
    </row>
    <row r="110" spans="2:12" ht="28.95" customHeight="1">
      <c r="B110" s="1351"/>
      <c r="C110" s="1360" t="s">
        <v>495</v>
      </c>
      <c r="D110" s="3374" t="s">
        <v>2361</v>
      </c>
      <c r="E110" s="3374"/>
      <c r="F110" s="3374"/>
      <c r="G110" s="3374"/>
      <c r="H110" s="3374"/>
      <c r="I110" s="3374"/>
      <c r="J110" s="3374"/>
      <c r="K110" s="3374"/>
      <c r="L110" s="3374"/>
    </row>
    <row r="111" spans="2:12" ht="36" customHeight="1">
      <c r="B111" s="1351"/>
      <c r="C111" s="1360" t="s">
        <v>496</v>
      </c>
      <c r="D111" s="3374" t="s">
        <v>2362</v>
      </c>
      <c r="E111" s="3374"/>
      <c r="F111" s="3374"/>
      <c r="G111" s="3374"/>
      <c r="H111" s="3374"/>
      <c r="I111" s="3374"/>
      <c r="J111" s="3374"/>
      <c r="K111" s="3374"/>
      <c r="L111" s="3374"/>
    </row>
    <row r="112" spans="2:12" ht="25.2" customHeight="1">
      <c r="B112" s="1286"/>
      <c r="C112" s="1351" t="s">
        <v>2363</v>
      </c>
      <c r="D112" s="618"/>
      <c r="E112" s="3374" t="s">
        <v>2364</v>
      </c>
      <c r="F112" s="3374"/>
      <c r="G112" s="3374"/>
      <c r="H112" s="3374"/>
      <c r="I112" s="3374"/>
      <c r="J112" s="3374"/>
      <c r="K112" s="3374"/>
      <c r="L112" s="3374"/>
    </row>
    <row r="113" spans="2:12" ht="51.6" customHeight="1">
      <c r="B113" s="1351"/>
      <c r="C113" s="1351"/>
      <c r="D113" s="618"/>
      <c r="E113" s="3374" t="s">
        <v>2905</v>
      </c>
      <c r="F113" s="3374"/>
      <c r="G113" s="3374"/>
      <c r="H113" s="3374"/>
      <c r="I113" s="3374"/>
      <c r="J113" s="3374"/>
      <c r="K113" s="3374"/>
      <c r="L113" s="3374"/>
    </row>
    <row r="114" spans="2:12" ht="6" customHeight="1">
      <c r="B114" s="1361"/>
      <c r="C114" s="1361"/>
      <c r="D114" s="3386"/>
      <c r="E114" s="3386"/>
      <c r="F114" s="3386"/>
      <c r="G114" s="3386"/>
      <c r="H114" s="3386"/>
      <c r="I114" s="3386"/>
      <c r="J114" s="3386"/>
      <c r="K114" s="3386"/>
      <c r="L114" s="3386"/>
    </row>
    <row r="115" spans="2:12" ht="13.2" customHeight="1">
      <c r="B115" s="3381" t="s">
        <v>2365</v>
      </c>
      <c r="C115" s="3387"/>
      <c r="D115" s="3387"/>
      <c r="E115" s="3387"/>
      <c r="F115" s="3387"/>
      <c r="G115" s="3387"/>
      <c r="H115" s="3387"/>
      <c r="I115" s="3387"/>
      <c r="J115" s="3387"/>
      <c r="K115" s="3387"/>
      <c r="L115" s="3382"/>
    </row>
    <row r="116" spans="2:12" ht="6.6" customHeight="1">
      <c r="B116" s="1353"/>
      <c r="C116" s="1353"/>
      <c r="D116" s="1362"/>
      <c r="E116" s="1362"/>
      <c r="F116" s="1362"/>
      <c r="G116" s="1362"/>
      <c r="H116" s="1362"/>
      <c r="I116" s="1362"/>
      <c r="J116" s="1362"/>
      <c r="K116" s="1362"/>
      <c r="L116" s="1362"/>
    </row>
    <row r="117" spans="2:12" ht="13.2" customHeight="1">
      <c r="B117" s="3388" t="s">
        <v>2366</v>
      </c>
      <c r="C117" s="3388"/>
      <c r="D117" s="3388"/>
      <c r="E117" s="3388"/>
      <c r="F117" s="3388"/>
      <c r="G117" s="3388"/>
      <c r="H117" s="3388" t="s">
        <v>2367</v>
      </c>
      <c r="I117" s="3388"/>
      <c r="J117" s="3388"/>
      <c r="K117" s="3388"/>
      <c r="L117" s="3388"/>
    </row>
    <row r="118" spans="2:12" ht="13.2" customHeight="1">
      <c r="B118" s="3380" t="s">
        <v>2368</v>
      </c>
      <c r="C118" s="3373"/>
      <c r="D118" s="3373"/>
      <c r="E118" s="1363"/>
      <c r="F118" s="3381" t="s">
        <v>28</v>
      </c>
      <c r="G118" s="3382"/>
      <c r="H118" s="3383" t="s">
        <v>2368</v>
      </c>
      <c r="I118" s="3384"/>
      <c r="J118" s="3383" t="s">
        <v>28</v>
      </c>
      <c r="K118" s="3385"/>
      <c r="L118" s="3384"/>
    </row>
    <row r="119" spans="2:12" ht="42.6" customHeight="1">
      <c r="B119" s="3375" t="s">
        <v>2369</v>
      </c>
      <c r="C119" s="3375"/>
      <c r="D119" s="3375"/>
      <c r="E119" s="3375"/>
      <c r="F119" s="3377" t="s">
        <v>2370</v>
      </c>
      <c r="G119" s="3378"/>
      <c r="H119" s="3377" t="s">
        <v>2371</v>
      </c>
      <c r="I119" s="3378"/>
      <c r="J119" s="3377" t="s">
        <v>2372</v>
      </c>
      <c r="K119" s="3379"/>
      <c r="L119" s="3378"/>
    </row>
    <row r="120" spans="2:12" ht="73.2" customHeight="1">
      <c r="B120" s="3375" t="s">
        <v>2373</v>
      </c>
      <c r="C120" s="3375"/>
      <c r="D120" s="3375"/>
      <c r="E120" s="3375"/>
      <c r="F120" s="3377" t="s">
        <v>2374</v>
      </c>
      <c r="G120" s="3378"/>
      <c r="H120" s="3377" t="s">
        <v>2375</v>
      </c>
      <c r="I120" s="3378"/>
      <c r="J120" s="3377" t="s">
        <v>2376</v>
      </c>
      <c r="K120" s="3379"/>
      <c r="L120" s="3378"/>
    </row>
    <row r="121" spans="2:12" ht="48" customHeight="1">
      <c r="B121" s="3375" t="s">
        <v>2377</v>
      </c>
      <c r="C121" s="3375"/>
      <c r="D121" s="3375"/>
      <c r="E121" s="3375"/>
      <c r="F121" s="3377" t="s">
        <v>2378</v>
      </c>
      <c r="G121" s="3378"/>
      <c r="H121" s="3377" t="s">
        <v>2379</v>
      </c>
      <c r="I121" s="3378"/>
      <c r="J121" s="3377" t="s">
        <v>2380</v>
      </c>
      <c r="K121" s="3379"/>
      <c r="L121" s="3378"/>
    </row>
    <row r="122" spans="2:12" ht="81.599999999999994" customHeight="1">
      <c r="B122" s="3375" t="s">
        <v>2381</v>
      </c>
      <c r="C122" s="3375"/>
      <c r="D122" s="3375"/>
      <c r="E122" s="3375"/>
      <c r="F122" s="2414" t="s">
        <v>2382</v>
      </c>
      <c r="G122" s="3376"/>
      <c r="H122" s="2414" t="s">
        <v>2383</v>
      </c>
      <c r="I122" s="3376"/>
      <c r="J122" s="2414" t="s">
        <v>2384</v>
      </c>
      <c r="K122" s="2415"/>
      <c r="L122" s="3376"/>
    </row>
    <row r="123" spans="2:12" ht="63.6" customHeight="1">
      <c r="B123" s="3375" t="s">
        <v>2385</v>
      </c>
      <c r="C123" s="3375"/>
      <c r="D123" s="3375"/>
      <c r="E123" s="3375"/>
      <c r="F123" s="2414" t="s">
        <v>2386</v>
      </c>
      <c r="G123" s="3376"/>
      <c r="H123" s="2414" t="s">
        <v>2387</v>
      </c>
      <c r="I123" s="3376"/>
      <c r="J123" s="2414" t="s">
        <v>2388</v>
      </c>
      <c r="K123" s="2415"/>
      <c r="L123" s="3376"/>
    </row>
    <row r="124" spans="2:12">
      <c r="B124" s="1364"/>
      <c r="C124" s="1364"/>
      <c r="D124" s="618"/>
      <c r="E124" s="618"/>
      <c r="F124" s="1365"/>
      <c r="G124" s="618"/>
      <c r="H124" s="1365"/>
      <c r="I124" s="618"/>
      <c r="J124" s="618"/>
      <c r="K124" s="618"/>
      <c r="L124" s="618"/>
    </row>
    <row r="125" spans="2:12" ht="13.2" customHeight="1">
      <c r="B125" s="1358" t="s">
        <v>810</v>
      </c>
      <c r="C125" s="3373" t="s">
        <v>2389</v>
      </c>
      <c r="D125" s="3373"/>
      <c r="E125" s="3373"/>
      <c r="F125" s="3373"/>
      <c r="G125" s="3373"/>
      <c r="H125" s="3373"/>
      <c r="I125" s="3373"/>
      <c r="J125" s="3373"/>
      <c r="K125" s="3373"/>
      <c r="L125" s="3373"/>
    </row>
    <row r="126" spans="2:12" ht="27" customHeight="1">
      <c r="B126" s="1358"/>
      <c r="C126" s="3374" t="s">
        <v>2390</v>
      </c>
      <c r="D126" s="3374"/>
      <c r="E126" s="3374"/>
      <c r="F126" s="3374"/>
      <c r="G126" s="3374"/>
      <c r="H126" s="3374"/>
      <c r="I126" s="3374"/>
      <c r="J126" s="3374"/>
      <c r="K126" s="3374"/>
      <c r="L126" s="3374"/>
    </row>
    <row r="127" spans="2:12" ht="13.2" customHeight="1">
      <c r="B127" s="1358" t="s">
        <v>812</v>
      </c>
      <c r="C127" s="3373" t="s">
        <v>2391</v>
      </c>
      <c r="D127" s="3373"/>
      <c r="E127" s="3373"/>
      <c r="F127" s="3373"/>
      <c r="G127" s="3373"/>
      <c r="H127" s="3373"/>
      <c r="I127" s="3373"/>
      <c r="J127" s="3373"/>
      <c r="K127" s="3373"/>
      <c r="L127" s="3373"/>
    </row>
    <row r="128" spans="2:12" ht="31.2" customHeight="1">
      <c r="B128" s="1358"/>
      <c r="C128" s="3374" t="s">
        <v>2392</v>
      </c>
      <c r="D128" s="3374"/>
      <c r="E128" s="3374"/>
      <c r="F128" s="3374"/>
      <c r="G128" s="3374"/>
      <c r="H128" s="3374"/>
      <c r="I128" s="3374"/>
      <c r="J128" s="3374"/>
      <c r="K128" s="3374"/>
      <c r="L128" s="3374"/>
    </row>
    <row r="129" spans="2:12" ht="13.2" customHeight="1">
      <c r="B129" s="1136"/>
      <c r="C129" s="1135" t="s">
        <v>267</v>
      </c>
      <c r="D129" s="3372" t="s">
        <v>2393</v>
      </c>
      <c r="E129" s="3372"/>
      <c r="F129" s="3372"/>
      <c r="G129" s="3372"/>
      <c r="H129" s="3372"/>
      <c r="I129" s="3372"/>
      <c r="J129" s="3372"/>
      <c r="K129" s="3372"/>
      <c r="L129" s="3372"/>
    </row>
    <row r="130" spans="2:12" ht="40.950000000000003" customHeight="1">
      <c r="B130" s="1136"/>
      <c r="C130" s="1135" t="s">
        <v>438</v>
      </c>
      <c r="D130" s="3371" t="s">
        <v>2394</v>
      </c>
      <c r="E130" s="3371"/>
      <c r="F130" s="3371"/>
      <c r="G130" s="3371"/>
      <c r="H130" s="3371"/>
      <c r="I130" s="3371"/>
      <c r="J130" s="3371"/>
      <c r="K130" s="3371"/>
      <c r="L130" s="3371"/>
    </row>
    <row r="131" spans="2:12" ht="34.200000000000003" customHeight="1">
      <c r="B131" s="1136"/>
      <c r="C131" s="1135" t="s">
        <v>440</v>
      </c>
      <c r="D131" s="3371" t="s">
        <v>2395</v>
      </c>
      <c r="E131" s="3371"/>
      <c r="F131" s="3371"/>
      <c r="G131" s="3371"/>
      <c r="H131" s="3371"/>
      <c r="I131" s="3371"/>
      <c r="J131" s="3371"/>
      <c r="K131" s="3371"/>
      <c r="L131" s="3371"/>
    </row>
    <row r="132" spans="2:12" ht="13.2" customHeight="1">
      <c r="B132" s="1136" t="s">
        <v>1828</v>
      </c>
      <c r="C132" s="3370" t="s">
        <v>2396</v>
      </c>
      <c r="D132" s="3370"/>
      <c r="E132" s="3370"/>
      <c r="F132" s="3370"/>
      <c r="G132" s="3370"/>
      <c r="H132" s="3370"/>
      <c r="I132" s="3370"/>
      <c r="J132" s="3370"/>
      <c r="K132" s="3370"/>
      <c r="L132" s="3370"/>
    </row>
    <row r="133" spans="2:12" ht="28.2" customHeight="1">
      <c r="B133" s="1136"/>
      <c r="C133" s="3371" t="s">
        <v>2397</v>
      </c>
      <c r="D133" s="3371"/>
      <c r="E133" s="3371"/>
      <c r="F133" s="3371"/>
      <c r="G133" s="3371"/>
      <c r="H133" s="3371"/>
      <c r="I133" s="3371"/>
      <c r="J133" s="3371"/>
      <c r="K133" s="3371"/>
      <c r="L133" s="3371"/>
    </row>
    <row r="134" spans="2:12" ht="30.6" customHeight="1">
      <c r="B134" s="1136"/>
      <c r="C134" s="3371" t="s">
        <v>2398</v>
      </c>
      <c r="D134" s="3371"/>
      <c r="E134" s="3371"/>
      <c r="F134" s="3371"/>
      <c r="G134" s="3371"/>
      <c r="H134" s="3371"/>
      <c r="I134" s="3371"/>
      <c r="J134" s="3371"/>
      <c r="K134" s="3371"/>
      <c r="L134" s="3371"/>
    </row>
    <row r="135" spans="2:12" ht="13.2" customHeight="1">
      <c r="B135" s="1136" t="s">
        <v>1847</v>
      </c>
      <c r="C135" s="3370" t="s">
        <v>2399</v>
      </c>
      <c r="D135" s="3370"/>
      <c r="E135" s="3370"/>
      <c r="F135" s="3370"/>
      <c r="G135" s="3370"/>
      <c r="H135" s="3370"/>
      <c r="I135" s="3370"/>
      <c r="J135" s="3370"/>
      <c r="K135" s="3370"/>
      <c r="L135" s="3370"/>
    </row>
    <row r="136" spans="2:12" ht="13.2" customHeight="1">
      <c r="B136" s="1136"/>
      <c r="C136" s="3372" t="s">
        <v>2400</v>
      </c>
      <c r="D136" s="3372"/>
      <c r="E136" s="3372"/>
      <c r="F136" s="3372"/>
      <c r="G136" s="3372"/>
      <c r="H136" s="3372"/>
      <c r="I136" s="3372"/>
      <c r="J136" s="3372"/>
      <c r="K136" s="3372"/>
      <c r="L136" s="3372"/>
    </row>
    <row r="137" spans="2:12">
      <c r="B137" s="1136" t="s">
        <v>1870</v>
      </c>
      <c r="C137" s="3370" t="s">
        <v>2401</v>
      </c>
      <c r="D137" s="3370"/>
      <c r="E137" s="3370"/>
      <c r="F137" s="3370"/>
      <c r="G137" s="3370"/>
      <c r="H137" s="3370"/>
      <c r="I137" s="3370"/>
      <c r="J137" s="3370"/>
      <c r="K137" s="3370"/>
      <c r="L137" s="3370"/>
    </row>
    <row r="138" spans="2:12" ht="13.2" customHeight="1">
      <c r="B138" s="1136"/>
      <c r="C138" s="3372" t="s">
        <v>2402</v>
      </c>
      <c r="D138" s="3372"/>
      <c r="E138" s="3372"/>
      <c r="F138" s="3372"/>
      <c r="G138" s="3372"/>
      <c r="H138" s="3372"/>
      <c r="I138" s="3372"/>
      <c r="J138" s="3372"/>
      <c r="K138" s="3372"/>
      <c r="L138" s="3372"/>
    </row>
    <row r="139" spans="2:12">
      <c r="B139" s="1136" t="s">
        <v>1884</v>
      </c>
      <c r="C139" s="3370" t="s">
        <v>2403</v>
      </c>
      <c r="D139" s="3370"/>
      <c r="E139" s="3370"/>
      <c r="F139" s="3370"/>
      <c r="G139" s="3370"/>
      <c r="H139" s="3370"/>
      <c r="I139" s="3370"/>
      <c r="J139" s="3370"/>
      <c r="K139" s="3370"/>
      <c r="L139" s="3370"/>
    </row>
    <row r="140" spans="2:12" ht="13.2" customHeight="1">
      <c r="B140" s="1136"/>
      <c r="C140" s="3372" t="s">
        <v>2404</v>
      </c>
      <c r="D140" s="3372"/>
      <c r="E140" s="3372"/>
      <c r="F140" s="3372"/>
      <c r="G140" s="3372"/>
      <c r="H140" s="3372"/>
      <c r="I140" s="3372"/>
      <c r="J140" s="3372"/>
      <c r="K140" s="3372"/>
      <c r="L140" s="3372"/>
    </row>
    <row r="141" spans="2:12">
      <c r="B141" s="1136" t="s">
        <v>1888</v>
      </c>
      <c r="C141" s="3370" t="s">
        <v>2405</v>
      </c>
      <c r="D141" s="3370"/>
      <c r="E141" s="3370"/>
      <c r="F141" s="3370"/>
      <c r="G141" s="3370"/>
      <c r="H141" s="3370"/>
      <c r="I141" s="3370"/>
      <c r="J141" s="3370"/>
      <c r="K141" s="3370"/>
      <c r="L141" s="3370"/>
    </row>
    <row r="142" spans="2:12" ht="34.200000000000003" customHeight="1">
      <c r="B142" s="1136"/>
      <c r="C142" s="3371" t="s">
        <v>2406</v>
      </c>
      <c r="D142" s="3371"/>
      <c r="E142" s="3371"/>
      <c r="F142" s="3371"/>
      <c r="G142" s="3371"/>
      <c r="H142" s="3371"/>
      <c r="I142" s="3371"/>
      <c r="J142" s="3371"/>
      <c r="K142" s="3371"/>
      <c r="L142" s="3371"/>
    </row>
    <row r="143" spans="2:12" ht="13.2" customHeight="1">
      <c r="B143" s="1136" t="s">
        <v>1898</v>
      </c>
      <c r="C143" s="3370" t="s">
        <v>2407</v>
      </c>
      <c r="D143" s="3370"/>
      <c r="E143" s="3370"/>
      <c r="F143" s="3370"/>
      <c r="G143" s="3370"/>
      <c r="H143" s="3370"/>
      <c r="I143" s="3370"/>
      <c r="J143" s="3370"/>
      <c r="K143" s="3370"/>
      <c r="L143" s="3370"/>
    </row>
    <row r="144" spans="2:12" ht="33.6" customHeight="1">
      <c r="B144" s="1136"/>
      <c r="C144" s="3371" t="s">
        <v>2408</v>
      </c>
      <c r="D144" s="3371"/>
      <c r="E144" s="3371"/>
      <c r="F144" s="3371"/>
      <c r="G144" s="3371"/>
      <c r="H144" s="3371"/>
      <c r="I144" s="3371"/>
      <c r="J144" s="3371"/>
      <c r="K144" s="3371"/>
      <c r="L144" s="3371"/>
    </row>
    <row r="145" spans="2:12" ht="13.2" customHeight="1">
      <c r="B145" s="1136" t="s">
        <v>1924</v>
      </c>
      <c r="C145" s="3370" t="s">
        <v>2409</v>
      </c>
      <c r="D145" s="3370"/>
      <c r="E145" s="3370"/>
      <c r="F145" s="3370"/>
      <c r="G145" s="3370"/>
      <c r="H145" s="3370"/>
      <c r="I145" s="3370"/>
      <c r="J145" s="3370"/>
      <c r="K145" s="3370"/>
      <c r="L145" s="3370"/>
    </row>
    <row r="146" spans="2:12" ht="12.6" customHeight="1">
      <c r="B146" s="1136"/>
      <c r="C146" s="3372" t="s">
        <v>2410</v>
      </c>
      <c r="D146" s="3372"/>
      <c r="E146" s="3372"/>
      <c r="F146" s="3372"/>
      <c r="G146" s="3372"/>
      <c r="H146" s="3372"/>
      <c r="I146" s="3372"/>
      <c r="J146" s="3372"/>
      <c r="K146" s="3372"/>
      <c r="L146" s="3372"/>
    </row>
    <row r="147" spans="2:12" ht="13.2" customHeight="1">
      <c r="B147" s="1136" t="s">
        <v>1932</v>
      </c>
      <c r="C147" s="3370" t="s">
        <v>2411</v>
      </c>
      <c r="D147" s="3370"/>
      <c r="E147" s="3370"/>
      <c r="F147" s="3370"/>
      <c r="G147" s="3370"/>
      <c r="H147" s="3370"/>
      <c r="I147" s="3370"/>
      <c r="J147" s="3370"/>
      <c r="K147" s="3370"/>
      <c r="L147" s="3370"/>
    </row>
    <row r="148" spans="2:12" ht="13.2" customHeight="1">
      <c r="B148" s="1136"/>
      <c r="C148" s="3372" t="s">
        <v>2412</v>
      </c>
      <c r="D148" s="3372"/>
      <c r="E148" s="3372"/>
      <c r="F148" s="3372"/>
      <c r="G148" s="3372"/>
      <c r="H148" s="3372"/>
      <c r="I148" s="3372"/>
      <c r="J148" s="3372"/>
      <c r="K148" s="3372"/>
      <c r="L148" s="3372"/>
    </row>
    <row r="149" spans="2:12" ht="13.2" customHeight="1">
      <c r="B149" s="1136" t="s">
        <v>1944</v>
      </c>
      <c r="C149" s="3370" t="s">
        <v>2413</v>
      </c>
      <c r="D149" s="3370"/>
      <c r="E149" s="3370"/>
      <c r="F149" s="3370"/>
      <c r="G149" s="3370"/>
      <c r="H149" s="3370"/>
      <c r="I149" s="3370"/>
      <c r="J149" s="3370"/>
      <c r="K149" s="3370"/>
      <c r="L149" s="3370"/>
    </row>
    <row r="150" spans="2:12" ht="13.2" customHeight="1">
      <c r="B150" s="1136"/>
      <c r="C150" s="3372" t="s">
        <v>2414</v>
      </c>
      <c r="D150" s="3372"/>
      <c r="E150" s="3372"/>
      <c r="F150" s="3372"/>
      <c r="G150" s="3372"/>
      <c r="H150" s="3372"/>
      <c r="I150" s="3372"/>
      <c r="J150" s="3372"/>
      <c r="K150" s="3372"/>
      <c r="L150" s="3372"/>
    </row>
    <row r="151" spans="2:12" ht="13.2" customHeight="1">
      <c r="B151" s="1136" t="s">
        <v>2415</v>
      </c>
      <c r="C151" s="3370" t="s">
        <v>2416</v>
      </c>
      <c r="D151" s="3370"/>
      <c r="E151" s="3370"/>
      <c r="F151" s="3370"/>
      <c r="G151" s="3370"/>
      <c r="H151" s="3370"/>
      <c r="I151" s="3370"/>
      <c r="J151" s="3370"/>
      <c r="K151" s="3370"/>
      <c r="L151" s="3370"/>
    </row>
    <row r="152" spans="2:12" ht="30" customHeight="1">
      <c r="B152" s="1136"/>
      <c r="C152" s="3371" t="s">
        <v>2417</v>
      </c>
      <c r="D152" s="3371"/>
      <c r="E152" s="3371"/>
      <c r="F152" s="3371"/>
      <c r="G152" s="3371"/>
      <c r="H152" s="3371"/>
      <c r="I152" s="3371"/>
      <c r="J152" s="3371"/>
      <c r="K152" s="3371"/>
      <c r="L152" s="3371"/>
    </row>
    <row r="153" spans="2:12" ht="30" customHeight="1">
      <c r="B153" s="1136"/>
      <c r="C153" s="3371" t="s">
        <v>2418</v>
      </c>
      <c r="D153" s="3371"/>
      <c r="E153" s="3371"/>
      <c r="F153" s="3371"/>
      <c r="G153" s="3371"/>
      <c r="H153" s="3371"/>
      <c r="I153" s="3371"/>
      <c r="J153" s="3371"/>
      <c r="K153" s="3371"/>
      <c r="L153" s="3371"/>
    </row>
    <row r="154" spans="2:12" ht="13.2" customHeight="1">
      <c r="B154" s="1136"/>
      <c r="C154" s="3372" t="s">
        <v>2419</v>
      </c>
      <c r="D154" s="3372"/>
      <c r="E154" s="3372"/>
      <c r="F154" s="3372"/>
      <c r="G154" s="3372"/>
      <c r="H154" s="3372"/>
      <c r="I154" s="3372"/>
      <c r="J154" s="3372"/>
      <c r="K154" s="3372"/>
      <c r="L154" s="3372"/>
    </row>
    <row r="155" spans="2:12" ht="13.2" customHeight="1">
      <c r="B155" s="1136" t="s">
        <v>2420</v>
      </c>
      <c r="C155" s="3370" t="s">
        <v>2421</v>
      </c>
      <c r="D155" s="3370"/>
      <c r="E155" s="3370"/>
      <c r="F155" s="3370"/>
      <c r="G155" s="3370"/>
      <c r="H155" s="3370"/>
      <c r="I155" s="3370"/>
      <c r="J155" s="3370"/>
      <c r="K155" s="3370"/>
      <c r="L155" s="3370"/>
    </row>
    <row r="156" spans="2:12" ht="59.4" customHeight="1">
      <c r="B156" s="1136"/>
      <c r="C156" s="3371" t="s">
        <v>2422</v>
      </c>
      <c r="D156" s="3371"/>
      <c r="E156" s="3371"/>
      <c r="F156" s="3371"/>
      <c r="G156" s="3371"/>
      <c r="H156" s="3371"/>
      <c r="I156" s="3371"/>
      <c r="J156" s="3371"/>
      <c r="K156" s="3371"/>
      <c r="L156" s="3371"/>
    </row>
    <row r="157" spans="2:12">
      <c r="B157" s="1131"/>
      <c r="C157" s="1137"/>
      <c r="D157" s="1131"/>
      <c r="E157" s="1131"/>
      <c r="F157" s="1131"/>
      <c r="G157" s="1131"/>
      <c r="H157" s="1131"/>
      <c r="I157" s="1131"/>
      <c r="J157" s="1131"/>
      <c r="K157" s="1131"/>
      <c r="L157" s="1131"/>
    </row>
  </sheetData>
  <mergeCells count="164">
    <mergeCell ref="B2:L2"/>
    <mergeCell ref="B3:D3"/>
    <mergeCell ref="E3:L3"/>
    <mergeCell ref="B4:D4"/>
    <mergeCell ref="E4:G4"/>
    <mergeCell ref="H4:I4"/>
    <mergeCell ref="J4:L4"/>
    <mergeCell ref="B16:L16"/>
    <mergeCell ref="B18:L18"/>
    <mergeCell ref="B19:L19"/>
    <mergeCell ref="B20:L20"/>
    <mergeCell ref="D21:L21"/>
    <mergeCell ref="D22:L22"/>
    <mergeCell ref="C8:L8"/>
    <mergeCell ref="C9:L9"/>
    <mergeCell ref="B11:L11"/>
    <mergeCell ref="B12:L12"/>
    <mergeCell ref="B13:L14"/>
    <mergeCell ref="B15:L15"/>
    <mergeCell ref="F27:H29"/>
    <mergeCell ref="I27:L27"/>
    <mergeCell ref="I28:L28"/>
    <mergeCell ref="I29:L29"/>
    <mergeCell ref="F30:H32"/>
    <mergeCell ref="I30:L30"/>
    <mergeCell ref="I31:L31"/>
    <mergeCell ref="I32:L32"/>
    <mergeCell ref="B23:D23"/>
    <mergeCell ref="F23:H23"/>
    <mergeCell ref="I23:L23"/>
    <mergeCell ref="B24:D25"/>
    <mergeCell ref="F24:H26"/>
    <mergeCell ref="I24:L26"/>
    <mergeCell ref="B37:D37"/>
    <mergeCell ref="F37:H39"/>
    <mergeCell ref="I37:L39"/>
    <mergeCell ref="F40:H42"/>
    <mergeCell ref="I40:L48"/>
    <mergeCell ref="F43:H45"/>
    <mergeCell ref="F46:H48"/>
    <mergeCell ref="F33:H35"/>
    <mergeCell ref="I33:L33"/>
    <mergeCell ref="I34:L34"/>
    <mergeCell ref="I35:L35"/>
    <mergeCell ref="B36:D36"/>
    <mergeCell ref="F36:H36"/>
    <mergeCell ref="I36:L36"/>
    <mergeCell ref="B57:L57"/>
    <mergeCell ref="D58:G58"/>
    <mergeCell ref="C59:L59"/>
    <mergeCell ref="C60:L60"/>
    <mergeCell ref="C61:L61"/>
    <mergeCell ref="C62:L62"/>
    <mergeCell ref="B49:D53"/>
    <mergeCell ref="E49:E53"/>
    <mergeCell ref="F49:H53"/>
    <mergeCell ref="I49:L53"/>
    <mergeCell ref="B54:L55"/>
    <mergeCell ref="D56:L56"/>
    <mergeCell ref="D69:L69"/>
    <mergeCell ref="D70:L70"/>
    <mergeCell ref="C71:L71"/>
    <mergeCell ref="C75:L75"/>
    <mergeCell ref="D77:L77"/>
    <mergeCell ref="E79:L79"/>
    <mergeCell ref="D63:L63"/>
    <mergeCell ref="D64:L64"/>
    <mergeCell ref="C65:L65"/>
    <mergeCell ref="C66:L66"/>
    <mergeCell ref="D67:L67"/>
    <mergeCell ref="D68:L68"/>
    <mergeCell ref="E86:L86"/>
    <mergeCell ref="E87:L87"/>
    <mergeCell ref="E88:L88"/>
    <mergeCell ref="C89:L89"/>
    <mergeCell ref="D90:L90"/>
    <mergeCell ref="D91:L91"/>
    <mergeCell ref="E80:L80"/>
    <mergeCell ref="D81:L81"/>
    <mergeCell ref="E82:L82"/>
    <mergeCell ref="D83:L83"/>
    <mergeCell ref="E84:L84"/>
    <mergeCell ref="D85:L85"/>
    <mergeCell ref="D99:L99"/>
    <mergeCell ref="D100:L100"/>
    <mergeCell ref="D101:L101"/>
    <mergeCell ref="C102:L102"/>
    <mergeCell ref="C103:L103"/>
    <mergeCell ref="C104:L104"/>
    <mergeCell ref="D92:L92"/>
    <mergeCell ref="D93:L93"/>
    <mergeCell ref="D94:L94"/>
    <mergeCell ref="B96:L96"/>
    <mergeCell ref="C97:L97"/>
    <mergeCell ref="C98:L98"/>
    <mergeCell ref="D111:L111"/>
    <mergeCell ref="E112:L112"/>
    <mergeCell ref="E113:L113"/>
    <mergeCell ref="D114:L114"/>
    <mergeCell ref="B115:L115"/>
    <mergeCell ref="B117:G117"/>
    <mergeCell ref="H117:L117"/>
    <mergeCell ref="C105:L105"/>
    <mergeCell ref="D106:L106"/>
    <mergeCell ref="D107:L107"/>
    <mergeCell ref="D108:L108"/>
    <mergeCell ref="D109:L109"/>
    <mergeCell ref="D110:L110"/>
    <mergeCell ref="B120:E120"/>
    <mergeCell ref="F120:G120"/>
    <mergeCell ref="H120:I120"/>
    <mergeCell ref="J120:L120"/>
    <mergeCell ref="B121:E121"/>
    <mergeCell ref="F121:G121"/>
    <mergeCell ref="H121:I121"/>
    <mergeCell ref="J121:L121"/>
    <mergeCell ref="B118:D118"/>
    <mergeCell ref="F118:G118"/>
    <mergeCell ref="H118:I118"/>
    <mergeCell ref="J118:L118"/>
    <mergeCell ref="B119:E119"/>
    <mergeCell ref="F119:G119"/>
    <mergeCell ref="H119:I119"/>
    <mergeCell ref="J119:L119"/>
    <mergeCell ref="C125:L125"/>
    <mergeCell ref="C126:L126"/>
    <mergeCell ref="C127:L127"/>
    <mergeCell ref="C128:L128"/>
    <mergeCell ref="D129:L129"/>
    <mergeCell ref="D130:L130"/>
    <mergeCell ref="B122:E122"/>
    <mergeCell ref="F122:G122"/>
    <mergeCell ref="H122:I122"/>
    <mergeCell ref="J122:L122"/>
    <mergeCell ref="B123:E123"/>
    <mergeCell ref="F123:G123"/>
    <mergeCell ref="H123:I123"/>
    <mergeCell ref="J123:L123"/>
    <mergeCell ref="C137:L137"/>
    <mergeCell ref="C138:L138"/>
    <mergeCell ref="C139:L139"/>
    <mergeCell ref="C140:L140"/>
    <mergeCell ref="C141:L141"/>
    <mergeCell ref="C142:L142"/>
    <mergeCell ref="D131:L131"/>
    <mergeCell ref="C132:L132"/>
    <mergeCell ref="C133:L133"/>
    <mergeCell ref="C134:L134"/>
    <mergeCell ref="C135:L135"/>
    <mergeCell ref="C136:L136"/>
    <mergeCell ref="C155:L155"/>
    <mergeCell ref="C156:L156"/>
    <mergeCell ref="C149:L149"/>
    <mergeCell ref="C150:L150"/>
    <mergeCell ref="C151:L151"/>
    <mergeCell ref="C152:L152"/>
    <mergeCell ref="C153:L153"/>
    <mergeCell ref="C154:L154"/>
    <mergeCell ref="C143:L143"/>
    <mergeCell ref="C144:L144"/>
    <mergeCell ref="C145:L145"/>
    <mergeCell ref="C146:L146"/>
    <mergeCell ref="C147:L147"/>
    <mergeCell ref="C148:L148"/>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4" manualBreakCount="4">
    <brk id="35" min="1" max="11" man="1"/>
    <brk id="82" min="1" max="11" man="1"/>
    <brk id="110" min="1" max="11" man="1"/>
    <brk id="134"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61" r:id="rId4" name="Button 1">
              <controlPr defaultSize="0" print="0" autoFill="0" autoPict="0" macro="[0]!ToMainMenu">
                <anchor>
                  <from>
                    <xdr:col>13</xdr:col>
                    <xdr:colOff>236220</xdr:colOff>
                    <xdr:row>1</xdr:row>
                    <xdr:rowOff>251460</xdr:rowOff>
                  </from>
                  <to>
                    <xdr:col>15</xdr:col>
                    <xdr:colOff>449580</xdr:colOff>
                    <xdr:row>1</xdr:row>
                    <xdr:rowOff>533400</xdr:rowOff>
                  </to>
                </anchor>
              </controlPr>
            </control>
          </mc:Choice>
        </mc:AlternateContent>
        <mc:AlternateContent xmlns:mc="http://schemas.openxmlformats.org/markup-compatibility/2006">
          <mc:Choice Requires="x14">
            <control shapeId="860162" r:id="rId5" name="Button 2">
              <controlPr defaultSize="0" print="0" autoFill="0" autoPict="0" macro="[0]!PrintSheet">
                <anchor>
                  <from>
                    <xdr:col>13</xdr:col>
                    <xdr:colOff>236220</xdr:colOff>
                    <xdr:row>3</xdr:row>
                    <xdr:rowOff>0</xdr:rowOff>
                  </from>
                  <to>
                    <xdr:col>15</xdr:col>
                    <xdr:colOff>441960</xdr:colOff>
                    <xdr:row>4</xdr:row>
                    <xdr:rowOff>22860</xdr:rowOff>
                  </to>
                </anchor>
              </controlPr>
            </control>
          </mc:Choice>
        </mc:AlternateContent>
        <mc:AlternateContent xmlns:mc="http://schemas.openxmlformats.org/markup-compatibility/2006">
          <mc:Choice Requires="x14">
            <control shapeId="860163" r:id="rId6" name="Button 3">
              <controlPr defaultSize="0" print="0" autoFill="0" autoPict="0" macro="[0]!PrintPreview">
                <anchor>
                  <from>
                    <xdr:col>13</xdr:col>
                    <xdr:colOff>236220</xdr:colOff>
                    <xdr:row>1</xdr:row>
                    <xdr:rowOff>556260</xdr:rowOff>
                  </from>
                  <to>
                    <xdr:col>15</xdr:col>
                    <xdr:colOff>449580</xdr:colOff>
                    <xdr:row>2</xdr:row>
                    <xdr:rowOff>251460</xdr:rowOff>
                  </to>
                </anchor>
              </controlPr>
            </control>
          </mc:Choice>
        </mc:AlternateContent>
        <mc:AlternateContent xmlns:mc="http://schemas.openxmlformats.org/markup-compatibility/2006">
          <mc:Choice Requires="x14">
            <control shapeId="860164" r:id="rId7" name="Button 4">
              <controlPr defaultSize="0" print="0" autoFill="0" autoPict="0" macro="[0]!ToDataEntry">
                <anchor>
                  <from>
                    <xdr:col>13</xdr:col>
                    <xdr:colOff>236220</xdr:colOff>
                    <xdr:row>4</xdr:row>
                    <xdr:rowOff>38100</xdr:rowOff>
                  </from>
                  <to>
                    <xdr:col>15</xdr:col>
                    <xdr:colOff>441960</xdr:colOff>
                    <xdr:row>6</xdr:row>
                    <xdr:rowOff>99060</xdr:rowOff>
                  </to>
                </anchor>
              </controlPr>
            </control>
          </mc:Choice>
        </mc:AlternateContent>
        <mc:AlternateContent xmlns:mc="http://schemas.openxmlformats.org/markup-compatibility/2006">
          <mc:Choice Requires="x14">
            <control shapeId="860165" r:id="rId8" name="Button 5">
              <controlPr defaultSize="0" print="0" autoFill="0" autoPict="0" macro="[0]!ToEPWPData">
                <anchor>
                  <from>
                    <xdr:col>13</xdr:col>
                    <xdr:colOff>236220</xdr:colOff>
                    <xdr:row>7</xdr:row>
                    <xdr:rowOff>60960</xdr:rowOff>
                  </from>
                  <to>
                    <xdr:col>15</xdr:col>
                    <xdr:colOff>441960</xdr:colOff>
                    <xdr:row>7</xdr:row>
                    <xdr:rowOff>373380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rgb="FF00B050"/>
  </sheetPr>
  <dimension ref="A1:U36"/>
  <sheetViews>
    <sheetView showGridLines="0" zoomScaleNormal="100" workbookViewId="0">
      <selection activeCell="C97" sqref="C97:G97"/>
    </sheetView>
  </sheetViews>
  <sheetFormatPr defaultColWidth="9.109375" defaultRowHeight="13.2"/>
  <cols>
    <col min="1" max="1" width="4.5546875" style="8" customWidth="1"/>
    <col min="2" max="2" width="6.5546875" style="8" customWidth="1"/>
    <col min="3" max="3" width="2.88671875" style="8" customWidth="1"/>
    <col min="4" max="4" width="9.109375" style="8"/>
    <col min="5" max="5" width="6.44140625" style="8" customWidth="1"/>
    <col min="6" max="6" width="17.109375" style="8" customWidth="1"/>
    <col min="7" max="8" width="9.109375" style="8"/>
    <col min="9" max="9" width="0.88671875" style="8" customWidth="1"/>
    <col min="10" max="10" width="6" style="8" customWidth="1"/>
    <col min="11" max="11" width="22.88671875" style="8" customWidth="1"/>
    <col min="12" max="20" width="9.109375" style="121"/>
    <col min="21" max="16384" width="9.109375" style="8"/>
  </cols>
  <sheetData>
    <row r="1" spans="1:21" ht="13.8" thickBot="1"/>
    <row r="2" spans="1:21" ht="42" customHeight="1" thickBot="1">
      <c r="A2" s="3447" t="s">
        <v>3815</v>
      </c>
      <c r="B2" s="3448"/>
      <c r="C2" s="3448"/>
      <c r="D2" s="3448"/>
      <c r="E2" s="3448"/>
      <c r="F2" s="3448"/>
      <c r="G2" s="3448"/>
      <c r="H2" s="3448"/>
      <c r="I2" s="3448"/>
      <c r="J2" s="3448"/>
      <c r="K2" s="3449"/>
    </row>
    <row r="3" spans="1:21" ht="17.399999999999999">
      <c r="A3" s="52"/>
    </row>
    <row r="4" spans="1:21" ht="87.75" customHeight="1">
      <c r="A4" s="2447" t="s">
        <v>395</v>
      </c>
      <c r="B4" s="2447"/>
      <c r="C4" s="2447"/>
      <c r="D4" s="2446" t="str">
        <f>+'Master Data'!D18</f>
        <v>INGWAVUMA: JOSINI: REPAIRS AND MAINTENANCE TO TWO CLASSROOMS</v>
      </c>
      <c r="E4" s="3450"/>
      <c r="F4" s="3450"/>
      <c r="G4" s="3450"/>
      <c r="H4" s="3450"/>
      <c r="I4" s="3450"/>
      <c r="J4" s="3450"/>
      <c r="K4" s="3450"/>
    </row>
    <row r="5" spans="1:21" ht="30" customHeight="1">
      <c r="A5" s="2470" t="s">
        <v>687</v>
      </c>
      <c r="B5" s="2471"/>
      <c r="C5" s="2474"/>
      <c r="D5" s="2436" t="str">
        <f>+'Master Data'!F12</f>
        <v>ZNQ1222 W</v>
      </c>
      <c r="E5" s="2437"/>
      <c r="F5" s="2438"/>
      <c r="G5" s="2470" t="s">
        <v>3645</v>
      </c>
      <c r="H5" s="2474"/>
      <c r="I5" s="2436" t="str">
        <f>+'Master Data'!D13</f>
        <v>021077</v>
      </c>
      <c r="J5" s="2437"/>
      <c r="K5" s="2438"/>
    </row>
    <row r="6" spans="1:21">
      <c r="A6" s="23"/>
      <c r="B6" s="23"/>
      <c r="C6" s="23"/>
      <c r="D6" s="23"/>
      <c r="E6" s="23"/>
    </row>
    <row r="7" spans="1:21" ht="17.399999999999999">
      <c r="A7" s="3304" t="s">
        <v>223</v>
      </c>
      <c r="B7" s="3304"/>
      <c r="C7" s="3304"/>
      <c r="D7" s="3304"/>
      <c r="E7" s="3304"/>
      <c r="F7" s="3304"/>
      <c r="G7" s="3304"/>
      <c r="H7" s="3304"/>
      <c r="I7" s="3304"/>
      <c r="J7" s="3304"/>
      <c r="K7" s="3304"/>
    </row>
    <row r="8" spans="1:21" ht="17.399999999999999">
      <c r="A8" s="62"/>
      <c r="B8" s="62"/>
      <c r="C8" s="62"/>
      <c r="D8" s="62"/>
      <c r="E8" s="62"/>
      <c r="F8" s="62"/>
      <c r="G8" s="62"/>
      <c r="H8" s="62"/>
      <c r="I8" s="62"/>
      <c r="J8" s="62"/>
      <c r="K8" s="62"/>
    </row>
    <row r="9" spans="1:21" ht="42.75" customHeight="1">
      <c r="A9" s="2109" t="s">
        <v>361</v>
      </c>
      <c r="B9" s="2109"/>
      <c r="C9" s="2109"/>
      <c r="D9" s="2109"/>
      <c r="E9" s="2109"/>
      <c r="F9" s="2109"/>
      <c r="G9" s="2109"/>
      <c r="H9" s="2109"/>
      <c r="I9" s="2109"/>
      <c r="J9" s="2109"/>
      <c r="K9" s="2109"/>
    </row>
    <row r="10" spans="1:21" ht="15.6">
      <c r="A10" s="11"/>
    </row>
    <row r="11" spans="1:21" ht="15.6">
      <c r="A11" s="174"/>
      <c r="B11" s="3313" t="s">
        <v>446</v>
      </c>
      <c r="C11" s="3313"/>
      <c r="D11" s="3313"/>
      <c r="E11" s="3313"/>
      <c r="F11" s="3313"/>
      <c r="G11" s="3313"/>
      <c r="H11" s="3313"/>
      <c r="I11" s="3313"/>
      <c r="J11" s="3313"/>
      <c r="K11" s="3313"/>
      <c r="L11" s="3313" t="s">
        <v>264</v>
      </c>
      <c r="M11" s="3313"/>
      <c r="N11" s="3313"/>
      <c r="O11" s="3313"/>
      <c r="P11" s="3313"/>
      <c r="Q11" s="3313"/>
      <c r="R11" s="3313"/>
      <c r="S11" s="3313"/>
      <c r="T11" s="3313"/>
      <c r="U11" s="3313"/>
    </row>
    <row r="12" spans="1:21" ht="15">
      <c r="A12" s="163"/>
    </row>
    <row r="13" spans="1:21" ht="79.5" customHeight="1">
      <c r="A13" s="74"/>
      <c r="B13" s="66" t="s">
        <v>291</v>
      </c>
      <c r="C13" s="2186" t="str">
        <f>+'Master Data'!D336</f>
        <v xml:space="preserve">Describe nature of ground, surface conditions, water table as visible in test holes, and other indisputable facts that may affect construction. Provide available data, information and site plan.
</v>
      </c>
      <c r="D13" s="2186"/>
      <c r="E13" s="2186"/>
      <c r="F13" s="2186"/>
      <c r="G13" s="2186"/>
      <c r="H13" s="2186"/>
      <c r="I13" s="2186"/>
      <c r="J13" s="2186"/>
      <c r="K13" s="2186"/>
      <c r="L13" s="3445" t="s">
        <v>288</v>
      </c>
      <c r="M13" s="3445"/>
      <c r="N13" s="3445"/>
      <c r="O13" s="3445"/>
      <c r="P13" s="3445"/>
      <c r="Q13" s="3445"/>
    </row>
    <row r="14" spans="1:21" ht="13.5" customHeight="1">
      <c r="A14" s="175"/>
    </row>
    <row r="15" spans="1:21" ht="50.25" customHeight="1">
      <c r="A15" s="74"/>
      <c r="B15" s="66" t="s">
        <v>401</v>
      </c>
      <c r="C15" s="2186" t="str">
        <f>+'Master Data'!D338</f>
        <v>Any additional site information such as location, improvements on site, adjacent buildings, environmental issues, etc. must be described in detail herein.</v>
      </c>
      <c r="D15" s="2186"/>
      <c r="E15" s="2186"/>
      <c r="F15" s="2186"/>
      <c r="G15" s="2186"/>
      <c r="H15" s="2186"/>
      <c r="I15" s="2186"/>
      <c r="J15" s="2186"/>
      <c r="K15" s="2186"/>
      <c r="L15" s="3445" t="s">
        <v>703</v>
      </c>
      <c r="M15" s="3445"/>
      <c r="N15" s="3445"/>
      <c r="O15" s="3445"/>
      <c r="P15" s="3445"/>
      <c r="Q15" s="3445"/>
    </row>
    <row r="16" spans="1:21" ht="22.5" customHeight="1">
      <c r="A16" s="3304" t="s">
        <v>225</v>
      </c>
      <c r="B16" s="3304"/>
      <c r="C16" s="3304"/>
      <c r="D16" s="3304"/>
      <c r="E16" s="3304"/>
      <c r="F16" s="3304"/>
      <c r="G16" s="3304"/>
      <c r="H16" s="3304"/>
      <c r="I16" s="3304"/>
      <c r="J16" s="3304"/>
      <c r="K16" s="3304"/>
      <c r="L16" s="223"/>
      <c r="M16" s="223"/>
      <c r="N16" s="223"/>
      <c r="O16" s="223"/>
      <c r="P16" s="223"/>
      <c r="Q16" s="223"/>
    </row>
    <row r="17" spans="1:21" ht="15" customHeight="1">
      <c r="A17" s="62"/>
      <c r="B17" s="62"/>
      <c r="C17" s="62"/>
      <c r="D17" s="62"/>
      <c r="E17" s="62"/>
      <c r="F17" s="62"/>
      <c r="G17" s="62"/>
      <c r="H17" s="62"/>
      <c r="I17" s="62"/>
      <c r="J17" s="62"/>
      <c r="K17" s="62"/>
      <c r="L17" s="223"/>
      <c r="M17" s="223"/>
      <c r="N17" s="223"/>
      <c r="O17" s="223"/>
      <c r="P17" s="223"/>
      <c r="Q17" s="223"/>
    </row>
    <row r="18" spans="1:21" ht="32.25" customHeight="1">
      <c r="A18" s="62"/>
      <c r="B18" s="62"/>
      <c r="C18" s="2186" t="s">
        <v>224</v>
      </c>
      <c r="D18" s="2186"/>
      <c r="E18" s="2186"/>
      <c r="F18" s="2186"/>
      <c r="G18" s="2186"/>
      <c r="H18" s="2186"/>
      <c r="I18" s="2186"/>
      <c r="J18" s="2186"/>
      <c r="K18" s="2186"/>
      <c r="L18" s="223"/>
      <c r="M18" s="223"/>
      <c r="N18" s="223"/>
      <c r="O18" s="223"/>
      <c r="P18" s="223"/>
      <c r="Q18" s="223"/>
    </row>
    <row r="19" spans="1:21" ht="15.6">
      <c r="A19" s="64"/>
    </row>
    <row r="20" spans="1:21" ht="18" customHeight="1">
      <c r="A20" s="64" t="s">
        <v>517</v>
      </c>
      <c r="B20" s="3318" t="s">
        <v>517</v>
      </c>
      <c r="C20" s="3318"/>
      <c r="D20" s="3318"/>
      <c r="E20" s="3318"/>
      <c r="F20" s="3318"/>
      <c r="G20" s="3318"/>
      <c r="H20" s="3318"/>
      <c r="I20" s="3318"/>
      <c r="J20" s="3318"/>
      <c r="K20" s="3318"/>
    </row>
    <row r="21" spans="1:21" ht="17.399999999999999">
      <c r="A21" s="52"/>
      <c r="B21" s="58"/>
      <c r="C21" s="58"/>
      <c r="D21" s="58"/>
      <c r="E21" s="58"/>
      <c r="F21" s="58"/>
      <c r="G21" s="58"/>
      <c r="H21" s="58"/>
      <c r="I21" s="58"/>
      <c r="J21" s="58"/>
      <c r="K21" s="58"/>
    </row>
    <row r="22" spans="1:21" ht="36" customHeight="1">
      <c r="A22" s="177" t="s">
        <v>517</v>
      </c>
      <c r="B22" s="3446" t="s">
        <v>517</v>
      </c>
      <c r="C22" s="3446"/>
      <c r="D22" s="3446"/>
      <c r="E22" s="3446"/>
      <c r="F22" s="3446"/>
      <c r="G22" s="3446"/>
      <c r="H22" s="3446"/>
      <c r="I22" s="3446"/>
      <c r="J22" s="3446"/>
      <c r="K22" s="3446"/>
      <c r="L22" s="3318" t="s">
        <v>5</v>
      </c>
      <c r="M22" s="3318"/>
      <c r="N22" s="3318"/>
      <c r="O22" s="3318"/>
      <c r="P22" s="3318"/>
      <c r="Q22" s="3318"/>
      <c r="R22" s="3318"/>
      <c r="S22" s="3318"/>
      <c r="T22" s="3318"/>
      <c r="U22" s="3318"/>
    </row>
    <row r="23" spans="1:21" ht="15.6">
      <c r="A23" s="178"/>
      <c r="B23" s="58"/>
      <c r="C23" s="58"/>
      <c r="D23" s="58"/>
      <c r="E23" s="58"/>
      <c r="F23" s="58"/>
      <c r="G23" s="58"/>
      <c r="H23" s="58"/>
      <c r="I23" s="58"/>
      <c r="J23" s="58"/>
      <c r="K23" s="58"/>
    </row>
    <row r="24" spans="1:21" ht="48.75" customHeight="1">
      <c r="A24" s="177" t="s">
        <v>517</v>
      </c>
      <c r="B24" s="3318" t="s">
        <v>517</v>
      </c>
      <c r="C24" s="3318"/>
      <c r="D24" s="3318"/>
      <c r="E24" s="3318"/>
      <c r="F24" s="3318"/>
      <c r="G24" s="3318"/>
      <c r="H24" s="3318"/>
      <c r="I24" s="3318"/>
      <c r="J24" s="3318"/>
      <c r="K24" s="3318"/>
    </row>
    <row r="25" spans="1:21" ht="15">
      <c r="A25" s="163"/>
    </row>
    <row r="26" spans="1:21" ht="15">
      <c r="A26" s="173"/>
    </row>
    <row r="27" spans="1:21" ht="15">
      <c r="A27" s="173"/>
    </row>
    <row r="28" spans="1:21" ht="15">
      <c r="A28" s="173"/>
    </row>
    <row r="29" spans="1:21" ht="15">
      <c r="A29" s="173"/>
    </row>
    <row r="30" spans="1:21" ht="15">
      <c r="A30" s="173"/>
    </row>
    <row r="31" spans="1:21" ht="15">
      <c r="A31" s="173"/>
    </row>
    <row r="32" spans="1:21" ht="15">
      <c r="A32" s="173"/>
    </row>
    <row r="33" spans="1:1" ht="15">
      <c r="A33" s="173"/>
    </row>
    <row r="34" spans="1:1" ht="15">
      <c r="A34" s="173"/>
    </row>
    <row r="35" spans="1:1">
      <c r="A35" s="74"/>
    </row>
    <row r="36" spans="1:1">
      <c r="A36" s="74"/>
    </row>
  </sheetData>
  <sheetProtection formatRows="0"/>
  <mergeCells count="21">
    <mergeCell ref="A2:K2"/>
    <mergeCell ref="A4:C4"/>
    <mergeCell ref="A7:K7"/>
    <mergeCell ref="D5:F5"/>
    <mergeCell ref="A5:C5"/>
    <mergeCell ref="I5:K5"/>
    <mergeCell ref="D4:K4"/>
    <mergeCell ref="G5:H5"/>
    <mergeCell ref="B24:K24"/>
    <mergeCell ref="C13:K13"/>
    <mergeCell ref="C15:K15"/>
    <mergeCell ref="B11:K11"/>
    <mergeCell ref="B20:K20"/>
    <mergeCell ref="C18:K18"/>
    <mergeCell ref="A9:K9"/>
    <mergeCell ref="L11:U11"/>
    <mergeCell ref="L15:Q15"/>
    <mergeCell ref="L22:U22"/>
    <mergeCell ref="B22:K22"/>
    <mergeCell ref="L13:Q13"/>
    <mergeCell ref="A16:K16"/>
  </mergeCells>
  <phoneticPr fontId="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15"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31790" r:id="rId4" name="Button 46">
              <controlPr defaultSize="0" print="0" autoFill="0" autoPict="0" macro="[0]!ToMainMenu">
                <anchor>
                  <from>
                    <xdr:col>11</xdr:col>
                    <xdr:colOff>190500</xdr:colOff>
                    <xdr:row>1</xdr:row>
                    <xdr:rowOff>38100</xdr:rowOff>
                  </from>
                  <to>
                    <xdr:col>14</xdr:col>
                    <xdr:colOff>182880</xdr:colOff>
                    <xdr:row>1</xdr:row>
                    <xdr:rowOff>274320</xdr:rowOff>
                  </to>
                </anchor>
              </controlPr>
            </control>
          </mc:Choice>
        </mc:AlternateContent>
        <mc:AlternateContent xmlns:mc="http://schemas.openxmlformats.org/markup-compatibility/2006">
          <mc:Choice Requires="x14">
            <control shapeId="31791" r:id="rId5" name="Button 47">
              <controlPr defaultSize="0" print="0" autoFill="0" autoPict="0" macro="[0]!PrintCoverPGSec1">
                <anchor>
                  <from>
                    <xdr:col>11</xdr:col>
                    <xdr:colOff>190500</xdr:colOff>
                    <xdr:row>3</xdr:row>
                    <xdr:rowOff>220980</xdr:rowOff>
                  </from>
                  <to>
                    <xdr:col>14</xdr:col>
                    <xdr:colOff>182880</xdr:colOff>
                    <xdr:row>3</xdr:row>
                    <xdr:rowOff>457200</xdr:rowOff>
                  </to>
                </anchor>
              </controlPr>
            </control>
          </mc:Choice>
        </mc:AlternateContent>
        <mc:AlternateContent xmlns:mc="http://schemas.openxmlformats.org/markup-compatibility/2006">
          <mc:Choice Requires="x14">
            <control shapeId="31792" r:id="rId6" name="Button 48">
              <controlPr defaultSize="0" print="0" autoFill="0" autoPict="0" macro="[0]!CoverPagVol1Preview">
                <anchor>
                  <from>
                    <xdr:col>11</xdr:col>
                    <xdr:colOff>190500</xdr:colOff>
                    <xdr:row>1</xdr:row>
                    <xdr:rowOff>289560</xdr:rowOff>
                  </from>
                  <to>
                    <xdr:col>14</xdr:col>
                    <xdr:colOff>182880</xdr:colOff>
                    <xdr:row>2</xdr:row>
                    <xdr:rowOff>99060</xdr:rowOff>
                  </to>
                </anchor>
              </controlPr>
            </control>
          </mc:Choice>
        </mc:AlternateContent>
        <mc:AlternateContent xmlns:mc="http://schemas.openxmlformats.org/markup-compatibility/2006">
          <mc:Choice Requires="x14">
            <control shapeId="31918" r:id="rId7" name="Button 174">
              <controlPr defaultSize="0" print="0" autoFill="0" autoPict="0" macro="[0]!ToDataEntry">
                <anchor>
                  <from>
                    <xdr:col>11</xdr:col>
                    <xdr:colOff>190500</xdr:colOff>
                    <xdr:row>3</xdr:row>
                    <xdr:rowOff>480060</xdr:rowOff>
                  </from>
                  <to>
                    <xdr:col>14</xdr:col>
                    <xdr:colOff>182880</xdr:colOff>
                    <xdr:row>3</xdr:row>
                    <xdr:rowOff>716280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dimension ref="A1:J67"/>
  <sheetViews>
    <sheetView showGridLines="0" showRowColHeaders="0" zoomScaleNormal="100" workbookViewId="0">
      <selection activeCell="C97" sqref="C97:G97"/>
    </sheetView>
  </sheetViews>
  <sheetFormatPr defaultColWidth="9.109375" defaultRowHeight="13.2"/>
  <cols>
    <col min="1" max="1" width="17.44140625" style="8" customWidth="1"/>
    <col min="2" max="3" width="9.109375" style="8"/>
    <col min="4" max="4" width="6" style="8" customWidth="1"/>
    <col min="5" max="5" width="9.109375" style="8"/>
    <col min="6" max="6" width="5.33203125" style="8" customWidth="1"/>
    <col min="7" max="16384" width="9.109375" style="8"/>
  </cols>
  <sheetData>
    <row r="1" spans="1:10" ht="29.25" customHeight="1" thickBot="1">
      <c r="A1" s="3457" t="s">
        <v>3817</v>
      </c>
      <c r="B1" s="3458"/>
      <c r="C1" s="3458"/>
      <c r="D1" s="3458"/>
      <c r="E1" s="3458"/>
      <c r="F1" s="3458"/>
      <c r="G1" s="3458"/>
      <c r="H1" s="3458"/>
      <c r="I1" s="3458"/>
      <c r="J1" s="3459"/>
    </row>
    <row r="2" spans="1:10" ht="66" customHeight="1">
      <c r="A2" s="3462" t="str">
        <f>+'Master Data'!ProjectTitle</f>
        <v>INGWAVUMA: JOSINI: REPAIRS AND MAINTENANCE TO TWO CLASSROOMS</v>
      </c>
      <c r="B2" s="3463"/>
      <c r="C2" s="3463"/>
      <c r="D2" s="3463"/>
      <c r="E2" s="3463"/>
      <c r="F2" s="3463"/>
      <c r="G2" s="3463"/>
      <c r="H2" s="3463"/>
      <c r="I2" s="3463"/>
      <c r="J2" s="3464"/>
    </row>
    <row r="3" spans="1:10" ht="15" customHeight="1">
      <c r="A3" s="214" t="s">
        <v>704</v>
      </c>
      <c r="B3" s="2802" t="str">
        <f>+'Master Data'!F12</f>
        <v>ZNQ1222 W</v>
      </c>
      <c r="C3" s="2803"/>
      <c r="D3" s="166"/>
      <c r="E3" s="166"/>
      <c r="F3" s="200"/>
      <c r="G3" s="2287" t="s">
        <v>3645</v>
      </c>
      <c r="H3" s="2288"/>
      <c r="I3" s="3460" t="str">
        <f>+'Master Data'!D13</f>
        <v>021077</v>
      </c>
      <c r="J3" s="3461"/>
    </row>
    <row r="4" spans="1:10" ht="15">
      <c r="A4" s="55"/>
    </row>
    <row r="5" spans="1:10" ht="22.5" customHeight="1">
      <c r="A5" s="3318" t="s">
        <v>362</v>
      </c>
      <c r="B5" s="3318"/>
      <c r="C5" s="3318"/>
      <c r="D5" s="3318"/>
      <c r="E5" s="3318"/>
      <c r="F5" s="3318"/>
      <c r="G5" s="3318"/>
      <c r="H5" s="3318"/>
      <c r="I5" s="3318"/>
      <c r="J5" s="3318"/>
    </row>
    <row r="6" spans="1:10" ht="37.5" customHeight="1">
      <c r="A6" s="3465" t="s">
        <v>226</v>
      </c>
      <c r="B6" s="3465"/>
      <c r="C6" s="3465"/>
      <c r="D6" s="3465"/>
      <c r="E6" s="3465"/>
      <c r="F6" s="3465"/>
      <c r="G6" s="3465"/>
      <c r="H6" s="3465"/>
      <c r="I6" s="3465"/>
      <c r="J6" s="3465"/>
    </row>
    <row r="7" spans="1:10" ht="15.6">
      <c r="A7" s="56"/>
    </row>
    <row r="8" spans="1:10" ht="48.75" customHeight="1">
      <c r="A8" s="3456" t="s">
        <v>705</v>
      </c>
      <c r="B8" s="3456"/>
      <c r="C8" s="3456"/>
      <c r="D8" s="3456"/>
      <c r="E8" s="3456"/>
      <c r="F8" s="3456"/>
      <c r="G8" s="3456"/>
      <c r="H8" s="3456"/>
      <c r="I8" s="3456"/>
      <c r="J8" s="3456"/>
    </row>
    <row r="9" spans="1:10" ht="15">
      <c r="A9" s="55"/>
    </row>
    <row r="10" spans="1:10" ht="12.75" customHeight="1">
      <c r="A10" s="3455" t="s">
        <v>27</v>
      </c>
      <c r="B10" s="3455"/>
      <c r="C10" s="3455"/>
      <c r="D10" s="3455"/>
      <c r="E10" s="3455" t="s">
        <v>28</v>
      </c>
      <c r="F10" s="3455"/>
      <c r="G10" s="3455"/>
      <c r="H10" s="3455"/>
      <c r="I10" s="3455"/>
      <c r="J10" s="3455"/>
    </row>
    <row r="11" spans="1:10" ht="4.5" customHeight="1">
      <c r="A11" s="55"/>
    </row>
    <row r="12" spans="1:10" ht="3.75" customHeight="1">
      <c r="A12" s="55"/>
    </row>
    <row r="13" spans="1:10" ht="12.75" customHeight="1">
      <c r="A13" s="3451" t="str">
        <f>IF(ISBLANK('Master Data'!C487)," ",'Master Data'!C487)</f>
        <v>Drawing 1</v>
      </c>
      <c r="B13" s="3451"/>
      <c r="C13" s="3451"/>
      <c r="D13" s="3451"/>
      <c r="E13" s="3451" t="str">
        <f>IF(ISBLANK('Master Data'!E487)," ",'Master Data'!E487)</f>
        <v>Locality Plan</v>
      </c>
      <c r="F13" s="3451"/>
      <c r="G13" s="3451"/>
      <c r="H13" s="3451"/>
      <c r="I13" s="3451"/>
      <c r="J13" s="3451"/>
    </row>
    <row r="14" spans="1:10" ht="12.75" customHeight="1">
      <c r="A14" s="3451" t="str">
        <f>IF(ISBLANK('Master Data'!C488)," ",'Master Data'!C488)</f>
        <v>Drawing 2</v>
      </c>
      <c r="B14" s="3451"/>
      <c r="C14" s="3451"/>
      <c r="D14" s="3451"/>
      <c r="E14" s="3451" t="str">
        <f>IF(ISBLANK('Master Data'!E488)," ",'Master Data'!E488)</f>
        <v>Site Plan</v>
      </c>
      <c r="F14" s="3451"/>
      <c r="G14" s="3451"/>
      <c r="H14" s="3451"/>
      <c r="I14" s="3451"/>
      <c r="J14" s="3451"/>
    </row>
    <row r="15" spans="1:10">
      <c r="A15" s="3451" t="str">
        <f>IF(ISBLANK('Master Data'!C489)," ",'Master Data'!C489)</f>
        <v xml:space="preserve"> </v>
      </c>
      <c r="B15" s="3451"/>
      <c r="C15" s="3451"/>
      <c r="D15" s="3451"/>
      <c r="E15" s="3451" t="str">
        <f>IF(ISBLANK('Master Data'!E489)," ",'Master Data'!E489)</f>
        <v xml:space="preserve"> </v>
      </c>
      <c r="F15" s="3451"/>
      <c r="G15" s="3451"/>
      <c r="H15" s="3451"/>
      <c r="I15" s="3451"/>
      <c r="J15" s="3451"/>
    </row>
    <row r="16" spans="1:10">
      <c r="A16" s="3451" t="str">
        <f>IF(ISBLANK('Master Data'!C490)," ",'Master Data'!C490)</f>
        <v xml:space="preserve"> </v>
      </c>
      <c r="B16" s="3451"/>
      <c r="C16" s="3451"/>
      <c r="D16" s="3451"/>
      <c r="E16" s="3451" t="str">
        <f>IF(ISBLANK('Master Data'!E490)," ",'Master Data'!E490)</f>
        <v xml:space="preserve"> </v>
      </c>
      <c r="F16" s="3451"/>
      <c r="G16" s="3451"/>
      <c r="H16" s="3451"/>
      <c r="I16" s="3451"/>
      <c r="J16" s="3451"/>
    </row>
    <row r="17" spans="1:10">
      <c r="A17" s="3451" t="str">
        <f>IF(ISBLANK('Master Data'!C491)," ",'Master Data'!C491)</f>
        <v xml:space="preserve"> </v>
      </c>
      <c r="B17" s="3451"/>
      <c r="C17" s="3451"/>
      <c r="D17" s="3451"/>
      <c r="E17" s="3451" t="str">
        <f>IF(ISBLANK('Master Data'!E491)," ",'Master Data'!E491)</f>
        <v xml:space="preserve"> </v>
      </c>
      <c r="F17" s="3451"/>
      <c r="G17" s="3451"/>
      <c r="H17" s="3451"/>
      <c r="I17" s="3451"/>
      <c r="J17" s="3451"/>
    </row>
    <row r="18" spans="1:10">
      <c r="A18" s="3451" t="str">
        <f>IF(ISBLANK('Master Data'!C492)," ",'Master Data'!C492)</f>
        <v xml:space="preserve"> </v>
      </c>
      <c r="B18" s="3451"/>
      <c r="C18" s="3451"/>
      <c r="D18" s="3451"/>
      <c r="E18" s="3451" t="str">
        <f>IF(ISBLANK('Master Data'!E492)," ",'Master Data'!E492)</f>
        <v xml:space="preserve"> </v>
      </c>
      <c r="F18" s="3451"/>
      <c r="G18" s="3451"/>
      <c r="H18" s="3451"/>
      <c r="I18" s="3451"/>
      <c r="J18" s="3451"/>
    </row>
    <row r="19" spans="1:10">
      <c r="A19" s="3451" t="str">
        <f>IF(ISBLANK('Master Data'!C493)," ",'Master Data'!C493)</f>
        <v xml:space="preserve"> </v>
      </c>
      <c r="B19" s="3451"/>
      <c r="C19" s="3451"/>
      <c r="D19" s="3451"/>
      <c r="E19" s="3451" t="str">
        <f>IF(ISBLANK('Master Data'!E493)," ",'Master Data'!E493)</f>
        <v xml:space="preserve"> </v>
      </c>
      <c r="F19" s="3451"/>
      <c r="G19" s="3451"/>
      <c r="H19" s="3451"/>
      <c r="I19" s="3451"/>
      <c r="J19" s="3451"/>
    </row>
    <row r="20" spans="1:10">
      <c r="A20" s="3451" t="str">
        <f>IF(ISBLANK('Master Data'!C494)," ",'Master Data'!C494)</f>
        <v xml:space="preserve"> </v>
      </c>
      <c r="B20" s="3451"/>
      <c r="C20" s="3451"/>
      <c r="D20" s="3451"/>
      <c r="E20" s="3451" t="str">
        <f>IF(ISBLANK('Master Data'!E494)," ",'Master Data'!E494)</f>
        <v xml:space="preserve"> </v>
      </c>
      <c r="F20" s="3451"/>
      <c r="G20" s="3451"/>
      <c r="H20" s="3451"/>
      <c r="I20" s="3451"/>
      <c r="J20" s="3451"/>
    </row>
    <row r="21" spans="1:10">
      <c r="A21" s="3451" t="str">
        <f>IF(ISBLANK('Master Data'!C495)," ",'Master Data'!C495)</f>
        <v xml:space="preserve"> </v>
      </c>
      <c r="B21" s="3451"/>
      <c r="C21" s="3451"/>
      <c r="D21" s="3451"/>
      <c r="E21" s="3451" t="str">
        <f>IF(ISBLANK('Master Data'!E495)," ",'Master Data'!E495)</f>
        <v xml:space="preserve"> </v>
      </c>
      <c r="F21" s="3451"/>
      <c r="G21" s="3451"/>
      <c r="H21" s="3451"/>
      <c r="I21" s="3451"/>
      <c r="J21" s="3451"/>
    </row>
    <row r="22" spans="1:10">
      <c r="A22" s="3451" t="str">
        <f>IF(ISBLANK('Master Data'!C496)," ",'Master Data'!C496)</f>
        <v xml:space="preserve"> </v>
      </c>
      <c r="B22" s="3451"/>
      <c r="C22" s="3451"/>
      <c r="D22" s="3451"/>
      <c r="E22" s="3451" t="str">
        <f>IF(ISBLANK('Master Data'!E496)," ",'Master Data'!E496)</f>
        <v xml:space="preserve"> </v>
      </c>
      <c r="F22" s="3451"/>
      <c r="G22" s="3451"/>
      <c r="H22" s="3451"/>
      <c r="I22" s="3451"/>
      <c r="J22" s="3451"/>
    </row>
    <row r="23" spans="1:10">
      <c r="A23" s="3451" t="str">
        <f>IF(ISBLANK('Master Data'!C497)," ",'Master Data'!C497)</f>
        <v xml:space="preserve"> </v>
      </c>
      <c r="B23" s="3451"/>
      <c r="C23" s="3451"/>
      <c r="D23" s="3451"/>
      <c r="E23" s="3451" t="str">
        <f>IF(ISBLANK('Master Data'!E497)," ",'Master Data'!E497)</f>
        <v xml:space="preserve"> </v>
      </c>
      <c r="F23" s="3451"/>
      <c r="G23" s="3451"/>
      <c r="H23" s="3451"/>
      <c r="I23" s="3451"/>
      <c r="J23" s="3451"/>
    </row>
    <row r="24" spans="1:10">
      <c r="A24" s="3451" t="str">
        <f>IF(ISBLANK('Master Data'!C498)," ",'Master Data'!C498)</f>
        <v xml:space="preserve"> </v>
      </c>
      <c r="B24" s="3451"/>
      <c r="C24" s="3451"/>
      <c r="D24" s="3451"/>
      <c r="E24" s="3451" t="str">
        <f>IF(ISBLANK('Master Data'!E498)," ",'Master Data'!E498)</f>
        <v xml:space="preserve"> </v>
      </c>
      <c r="F24" s="3451"/>
      <c r="G24" s="3451"/>
      <c r="H24" s="3451"/>
      <c r="I24" s="3451"/>
      <c r="J24" s="3451"/>
    </row>
    <row r="25" spans="1:10">
      <c r="A25" s="3451" t="str">
        <f>IF(ISBLANK('Master Data'!C499)," ",'Master Data'!C499)</f>
        <v xml:space="preserve"> </v>
      </c>
      <c r="B25" s="3451"/>
      <c r="C25" s="3451"/>
      <c r="D25" s="3451"/>
      <c r="E25" s="3451" t="str">
        <f>IF(ISBLANK('Master Data'!E499)," ",'Master Data'!E499)</f>
        <v xml:space="preserve"> </v>
      </c>
      <c r="F25" s="3451"/>
      <c r="G25" s="3451"/>
      <c r="H25" s="3451"/>
      <c r="I25" s="3451"/>
      <c r="J25" s="3451"/>
    </row>
    <row r="26" spans="1:10">
      <c r="A26" s="3451" t="str">
        <f>IF(ISBLANK('Master Data'!C500)," ",'Master Data'!C500)</f>
        <v xml:space="preserve"> </v>
      </c>
      <c r="B26" s="3451"/>
      <c r="C26" s="3451"/>
      <c r="D26" s="3451"/>
      <c r="E26" s="3451" t="str">
        <f>IF(ISBLANK('Master Data'!E500)," ",'Master Data'!E500)</f>
        <v xml:space="preserve"> </v>
      </c>
      <c r="F26" s="3451"/>
      <c r="G26" s="3451"/>
      <c r="H26" s="3451"/>
      <c r="I26" s="3451"/>
      <c r="J26" s="3451"/>
    </row>
    <row r="27" spans="1:10">
      <c r="A27" s="3451" t="str">
        <f>IF(ISBLANK('Master Data'!C501)," ",'Master Data'!C501)</f>
        <v xml:space="preserve"> </v>
      </c>
      <c r="B27" s="3451"/>
      <c r="C27" s="3451"/>
      <c r="D27" s="3451"/>
      <c r="E27" s="3451" t="str">
        <f>IF(ISBLANK('Master Data'!E501)," ",'Master Data'!E501)</f>
        <v xml:space="preserve"> </v>
      </c>
      <c r="F27" s="3451"/>
      <c r="G27" s="3451"/>
      <c r="H27" s="3451"/>
      <c r="I27" s="3451"/>
      <c r="J27" s="3451"/>
    </row>
    <row r="28" spans="1:10">
      <c r="A28" s="3451" t="str">
        <f>IF(ISBLANK('Master Data'!C502)," ",'Master Data'!C502)</f>
        <v xml:space="preserve"> </v>
      </c>
      <c r="B28" s="3451"/>
      <c r="C28" s="3451"/>
      <c r="D28" s="3451"/>
      <c r="E28" s="3451" t="str">
        <f>IF(ISBLANK('Master Data'!E502)," ",'Master Data'!E502)</f>
        <v xml:space="preserve"> </v>
      </c>
      <c r="F28" s="3451"/>
      <c r="G28" s="3451"/>
      <c r="H28" s="3451"/>
      <c r="I28" s="3451"/>
      <c r="J28" s="3451"/>
    </row>
    <row r="29" spans="1:10">
      <c r="A29" s="3451" t="str">
        <f>IF(ISBLANK('Master Data'!C503)," ",'Master Data'!C503)</f>
        <v xml:space="preserve"> </v>
      </c>
      <c r="B29" s="3451"/>
      <c r="C29" s="3451"/>
      <c r="D29" s="3451"/>
      <c r="E29" s="3451" t="str">
        <f>IF(ISBLANK('Master Data'!E503)," ",'Master Data'!E503)</f>
        <v xml:space="preserve"> </v>
      </c>
      <c r="F29" s="3451"/>
      <c r="G29" s="3451"/>
      <c r="H29" s="3451"/>
      <c r="I29" s="3451"/>
      <c r="J29" s="3451"/>
    </row>
    <row r="30" spans="1:10">
      <c r="A30" s="3451" t="str">
        <f>IF(ISBLANK('Master Data'!C504)," ",'Master Data'!C504)</f>
        <v xml:space="preserve"> </v>
      </c>
      <c r="B30" s="3451"/>
      <c r="C30" s="3451"/>
      <c r="D30" s="3451"/>
      <c r="E30" s="3451" t="str">
        <f>IF(ISBLANK('Master Data'!E504)," ",'Master Data'!E504)</f>
        <v xml:space="preserve"> </v>
      </c>
      <c r="F30" s="3451"/>
      <c r="G30" s="3451"/>
      <c r="H30" s="3451"/>
      <c r="I30" s="3451"/>
      <c r="J30" s="3451"/>
    </row>
    <row r="31" spans="1:10">
      <c r="A31" s="3451" t="str">
        <f>IF(ISBLANK('Master Data'!C505)," ",'Master Data'!C505)</f>
        <v xml:space="preserve"> </v>
      </c>
      <c r="B31" s="3451"/>
      <c r="C31" s="3451"/>
      <c r="D31" s="3451"/>
      <c r="E31" s="3451" t="str">
        <f>IF(ISBLANK('Master Data'!E505)," ",'Master Data'!E505)</f>
        <v xml:space="preserve"> </v>
      </c>
      <c r="F31" s="3451"/>
      <c r="G31" s="3451"/>
      <c r="H31" s="3451"/>
      <c r="I31" s="3451"/>
      <c r="J31" s="3451"/>
    </row>
    <row r="32" spans="1:10">
      <c r="A32" s="3451" t="str">
        <f>IF(ISBLANK('Master Data'!C506)," ",'Master Data'!C506)</f>
        <v xml:space="preserve"> </v>
      </c>
      <c r="B32" s="3451"/>
      <c r="C32" s="3451"/>
      <c r="D32" s="3451"/>
      <c r="E32" s="3451" t="str">
        <f>IF(ISBLANK('Master Data'!E506)," ",'Master Data'!E506)</f>
        <v xml:space="preserve"> </v>
      </c>
      <c r="F32" s="3451"/>
      <c r="G32" s="3451"/>
      <c r="H32" s="3451"/>
      <c r="I32" s="3451"/>
      <c r="J32" s="3451"/>
    </row>
    <row r="33" spans="1:10">
      <c r="A33" s="3451" t="str">
        <f>IF(ISBLANK('Master Data'!C507)," ",'Master Data'!C507)</f>
        <v xml:space="preserve"> </v>
      </c>
      <c r="B33" s="3451"/>
      <c r="C33" s="3451"/>
      <c r="D33" s="3451"/>
      <c r="E33" s="3451" t="str">
        <f>IF(ISBLANK('Master Data'!E507)," ",'Master Data'!E507)</f>
        <v xml:space="preserve"> </v>
      </c>
      <c r="F33" s="3451"/>
      <c r="G33" s="3451"/>
      <c r="H33" s="3451"/>
      <c r="I33" s="3451"/>
      <c r="J33" s="3451"/>
    </row>
    <row r="34" spans="1:10">
      <c r="A34" s="3451" t="str">
        <f>IF(ISBLANK('Master Data'!C508)," ",'Master Data'!C508)</f>
        <v xml:space="preserve"> </v>
      </c>
      <c r="B34" s="3451"/>
      <c r="C34" s="3451"/>
      <c r="D34" s="3451"/>
      <c r="E34" s="3451" t="str">
        <f>IF(ISBLANK('Master Data'!E508)," ",'Master Data'!E508)</f>
        <v xml:space="preserve"> </v>
      </c>
      <c r="F34" s="3451"/>
      <c r="G34" s="3451"/>
      <c r="H34" s="3451"/>
      <c r="I34" s="3451"/>
      <c r="J34" s="3451"/>
    </row>
    <row r="35" spans="1:10">
      <c r="A35" s="3451" t="str">
        <f>IF(ISBLANK('Master Data'!C509)," ",'Master Data'!C509)</f>
        <v xml:space="preserve"> </v>
      </c>
      <c r="B35" s="3451"/>
      <c r="C35" s="3451"/>
      <c r="D35" s="3451"/>
      <c r="E35" s="3451" t="str">
        <f>IF(ISBLANK('Master Data'!E509)," ",'Master Data'!E509)</f>
        <v xml:space="preserve"> </v>
      </c>
      <c r="F35" s="3451"/>
      <c r="G35" s="3451"/>
      <c r="H35" s="3451"/>
      <c r="I35" s="3451"/>
      <c r="J35" s="3451"/>
    </row>
    <row r="36" spans="1:10">
      <c r="A36" s="3451" t="str">
        <f>IF(ISBLANK('Master Data'!C510)," ",'Master Data'!C510)</f>
        <v xml:space="preserve"> </v>
      </c>
      <c r="B36" s="3451"/>
      <c r="C36" s="3451"/>
      <c r="D36" s="3451"/>
      <c r="E36" s="3451" t="str">
        <f>IF(ISBLANK('Master Data'!E510)," ",'Master Data'!E510)</f>
        <v xml:space="preserve"> </v>
      </c>
      <c r="F36" s="3451"/>
      <c r="G36" s="3451"/>
      <c r="H36" s="3451"/>
      <c r="I36" s="3451"/>
      <c r="J36" s="3451"/>
    </row>
    <row r="37" spans="1:10">
      <c r="A37" s="3451" t="str">
        <f>IF(ISBLANK('Master Data'!C511)," ",'Master Data'!C511)</f>
        <v xml:space="preserve"> </v>
      </c>
      <c r="B37" s="3451"/>
      <c r="C37" s="3451"/>
      <c r="D37" s="3451"/>
      <c r="E37" s="3451" t="str">
        <f>IF(ISBLANK('Master Data'!E511)," ",'Master Data'!E511)</f>
        <v xml:space="preserve"> </v>
      </c>
      <c r="F37" s="3451"/>
      <c r="G37" s="3451"/>
      <c r="H37" s="3451"/>
      <c r="I37" s="3451"/>
      <c r="J37" s="3451"/>
    </row>
    <row r="38" spans="1:10">
      <c r="A38" s="3451" t="str">
        <f>IF(ISBLANK('Master Data'!C512)," ",'Master Data'!C512)</f>
        <v xml:space="preserve"> </v>
      </c>
      <c r="B38" s="3451"/>
      <c r="C38" s="3451"/>
      <c r="D38" s="3451"/>
      <c r="E38" s="3451" t="str">
        <f>IF(ISBLANK('Master Data'!E512)," ",'Master Data'!E512)</f>
        <v xml:space="preserve"> </v>
      </c>
      <c r="F38" s="3451"/>
      <c r="G38" s="3451"/>
      <c r="H38" s="3451"/>
      <c r="I38" s="3451"/>
      <c r="J38" s="3451"/>
    </row>
    <row r="39" spans="1:10">
      <c r="A39" s="3451" t="str">
        <f>IF(ISBLANK('Master Data'!C513)," ",'Master Data'!C513)</f>
        <v xml:space="preserve"> </v>
      </c>
      <c r="B39" s="3451"/>
      <c r="C39" s="3451"/>
      <c r="D39" s="3451"/>
      <c r="E39" s="3451" t="str">
        <f>IF(ISBLANK('Master Data'!E513)," ",'Master Data'!E513)</f>
        <v xml:space="preserve"> </v>
      </c>
      <c r="F39" s="3451"/>
      <c r="G39" s="3451"/>
      <c r="H39" s="3451"/>
      <c r="I39" s="3451"/>
      <c r="J39" s="3451"/>
    </row>
    <row r="40" spans="1:10">
      <c r="A40" s="3451" t="str">
        <f>IF(ISBLANK('Master Data'!C514)," ",'Master Data'!C514)</f>
        <v xml:space="preserve"> </v>
      </c>
      <c r="B40" s="3451"/>
      <c r="C40" s="3451"/>
      <c r="D40" s="3451"/>
      <c r="E40" s="3451" t="str">
        <f>IF(ISBLANK('Master Data'!E514)," ",'Master Data'!E514)</f>
        <v xml:space="preserve"> </v>
      </c>
      <c r="F40" s="3451"/>
      <c r="G40" s="3451"/>
      <c r="H40" s="3451"/>
      <c r="I40" s="3451"/>
      <c r="J40" s="3451"/>
    </row>
    <row r="41" spans="1:10">
      <c r="A41" s="3451" t="str">
        <f>IF(ISBLANK('Master Data'!C515)," ",'Master Data'!C515)</f>
        <v xml:space="preserve"> </v>
      </c>
      <c r="B41" s="3451"/>
      <c r="C41" s="3451"/>
      <c r="D41" s="3451"/>
      <c r="E41" s="3451" t="str">
        <f>IF(ISBLANK('Master Data'!E515)," ",'Master Data'!E515)</f>
        <v xml:space="preserve"> </v>
      </c>
      <c r="F41" s="3451"/>
      <c r="G41" s="3451"/>
      <c r="H41" s="3451"/>
      <c r="I41" s="3451"/>
      <c r="J41" s="3451"/>
    </row>
    <row r="42" spans="1:10">
      <c r="A42" s="3451" t="str">
        <f>IF(ISBLANK('Master Data'!C516)," ",'Master Data'!C516)</f>
        <v xml:space="preserve"> </v>
      </c>
      <c r="B42" s="3451"/>
      <c r="C42" s="3451"/>
      <c r="D42" s="3451"/>
      <c r="E42" s="3451" t="str">
        <f>IF(ISBLANK('Master Data'!E516)," ",'Master Data'!E516)</f>
        <v xml:space="preserve"> </v>
      </c>
      <c r="F42" s="3451"/>
      <c r="G42" s="3451"/>
      <c r="H42" s="3451"/>
      <c r="I42" s="3451"/>
      <c r="J42" s="3451"/>
    </row>
    <row r="43" spans="1:10" ht="15.6">
      <c r="A43" s="56"/>
    </row>
    <row r="44" spans="1:10">
      <c r="A44" s="3455" t="s">
        <v>142</v>
      </c>
      <c r="B44" s="3455"/>
      <c r="C44" s="3455"/>
      <c r="D44" s="3455"/>
    </row>
    <row r="45" spans="1:10" ht="15">
      <c r="A45" s="10"/>
    </row>
    <row r="46" spans="1:10">
      <c r="A46" s="3452" t="str">
        <f>IF(ISBLANK('Master Data'!C525)," ",'Master Data'!C525)</f>
        <v>Occupational Health and Safety Specification</v>
      </c>
      <c r="B46" s="3453"/>
      <c r="C46" s="3453"/>
      <c r="D46" s="3453"/>
      <c r="E46" s="3453"/>
      <c r="F46" s="3453"/>
      <c r="G46" s="3453"/>
      <c r="H46" s="3453"/>
      <c r="I46" s="3453"/>
      <c r="J46" s="3454"/>
    </row>
    <row r="47" spans="1:10">
      <c r="A47" s="3452" t="str">
        <f>IF(ISBLANK('Master Data'!C520)," ",'Master Data'!C520)</f>
        <v>Model Preambles for Trades 2008</v>
      </c>
      <c r="B47" s="3453"/>
      <c r="C47" s="3453"/>
      <c r="D47" s="3453"/>
      <c r="E47" s="3453"/>
      <c r="F47" s="3453"/>
      <c r="G47" s="3453"/>
      <c r="H47" s="3453"/>
      <c r="I47" s="3453"/>
      <c r="J47" s="3454"/>
    </row>
    <row r="48" spans="1:10">
      <c r="A48" s="3452" t="str">
        <f>IF(ISBLANK('Master Data'!C523)," ",'Master Data'!C523)</f>
        <v>Map of submission locations</v>
      </c>
      <c r="B48" s="3453"/>
      <c r="C48" s="3453"/>
      <c r="D48" s="3453"/>
      <c r="E48" s="3453"/>
      <c r="F48" s="3453"/>
      <c r="G48" s="3453"/>
      <c r="H48" s="3453"/>
      <c r="I48" s="3453"/>
      <c r="J48" s="3454"/>
    </row>
    <row r="49" spans="1:10">
      <c r="A49" s="3452" t="str">
        <f>IF(ISBLANK('Master Data'!C521)," ",'Master Data'!C521)</f>
        <v>General Electrical Specifications</v>
      </c>
      <c r="B49" s="3453"/>
      <c r="C49" s="3453"/>
      <c r="D49" s="3453"/>
      <c r="E49" s="3453"/>
      <c r="F49" s="3453"/>
      <c r="G49" s="3453"/>
      <c r="H49" s="3453"/>
      <c r="I49" s="3453"/>
      <c r="J49" s="3454"/>
    </row>
    <row r="50" spans="1:10" ht="13.2" customHeight="1">
      <c r="A50" s="3452" t="str">
        <f>IF(ISBLANK('Master Data'!C522)," ",'Master Data'!C522)</f>
        <v>Lightning Protection Specifications</v>
      </c>
      <c r="B50" s="3453"/>
      <c r="C50" s="3453"/>
      <c r="D50" s="3453"/>
      <c r="E50" s="3453"/>
      <c r="F50" s="3453"/>
      <c r="G50" s="3453"/>
      <c r="H50" s="3453"/>
      <c r="I50" s="3453"/>
      <c r="J50" s="3454"/>
    </row>
    <row r="51" spans="1:10" ht="13.2" customHeight="1">
      <c r="A51" s="3452" t="str">
        <f>IF(ISBLANK('Master Data'!C524)," ",'Master Data'!C524)</f>
        <v>Joint Venture Agreement</v>
      </c>
      <c r="B51" s="3453"/>
      <c r="C51" s="3453"/>
      <c r="D51" s="3453"/>
      <c r="E51" s="3453"/>
      <c r="F51" s="3453"/>
      <c r="G51" s="3453"/>
      <c r="H51" s="3453"/>
      <c r="I51" s="3453"/>
      <c r="J51" s="3454"/>
    </row>
    <row r="52" spans="1:10" ht="13.2" customHeight="1">
      <c r="A52" s="3452" t="str">
        <f>IF(ISBLANK('Master Data'!C526)," ",'Master Data'!C526)</f>
        <v>Health and Safety Bill of Quantities</v>
      </c>
      <c r="B52" s="3453"/>
      <c r="C52" s="3453"/>
      <c r="D52" s="3453"/>
      <c r="E52" s="3453"/>
      <c r="F52" s="3453"/>
      <c r="G52" s="3453"/>
      <c r="H52" s="3453"/>
      <c r="I52" s="3453"/>
      <c r="J52" s="3454"/>
    </row>
    <row r="53" spans="1:10">
      <c r="A53" s="3452" t="str">
        <f>IF(ISBLANK('Master Data'!C528)," ",'Master Data'!C528)</f>
        <v>Additional Specification - EPWP Beneficiary</v>
      </c>
      <c r="B53" s="3453"/>
      <c r="C53" s="3453"/>
      <c r="D53" s="3453"/>
      <c r="E53" s="3453"/>
      <c r="F53" s="3453"/>
      <c r="G53" s="3453"/>
      <c r="H53" s="3453"/>
      <c r="I53" s="3453"/>
      <c r="J53" s="3454"/>
    </row>
    <row r="54" spans="1:10">
      <c r="A54" s="3452" t="str">
        <f>IF(ISBLANK('Master Data'!C529)," ",'Master Data'!C529)</f>
        <v>EPWP Employment Contract</v>
      </c>
      <c r="B54" s="3453"/>
      <c r="C54" s="3453"/>
      <c r="D54" s="3453"/>
      <c r="E54" s="3453"/>
      <c r="F54" s="3453"/>
      <c r="G54" s="3453"/>
      <c r="H54" s="3453"/>
      <c r="I54" s="3453"/>
      <c r="J54" s="3454"/>
    </row>
    <row r="55" spans="1:10" ht="12.75" customHeight="1">
      <c r="A55" s="3452" t="str">
        <f>IF(ISBLANK('Master Data'!C525)," ",'Master Data'!C525)</f>
        <v>Occupational Health and Safety Specification</v>
      </c>
      <c r="B55" s="3453"/>
      <c r="C55" s="3453"/>
      <c r="D55" s="3453"/>
      <c r="E55" s="3453"/>
      <c r="F55" s="3453"/>
      <c r="G55" s="3453"/>
      <c r="H55" s="3453"/>
      <c r="I55" s="3453"/>
      <c r="J55" s="3454"/>
    </row>
    <row r="56" spans="1:10" ht="12.75" customHeight="1">
      <c r="A56" s="3452" t="str">
        <f>IF(ISBLANK('Master Data'!C533)," ",'Master Data'!C533)</f>
        <v xml:space="preserve"> </v>
      </c>
      <c r="B56" s="3453"/>
      <c r="C56" s="3453"/>
      <c r="D56" s="3453"/>
      <c r="E56" s="3453"/>
      <c r="F56" s="3453"/>
      <c r="G56" s="3453"/>
      <c r="H56" s="3453"/>
      <c r="I56" s="3453"/>
      <c r="J56" s="3454"/>
    </row>
    <row r="57" spans="1:10">
      <c r="A57" s="3452" t="str">
        <f>IF(ISBLANK('Master Data'!C531)," ",'Master Data'!C531)</f>
        <v>EPWP Data Collection tool for Phase 3 system</v>
      </c>
      <c r="B57" s="3453"/>
      <c r="C57" s="3453"/>
      <c r="D57" s="3453"/>
      <c r="E57" s="3453"/>
      <c r="F57" s="3453"/>
      <c r="G57" s="3453"/>
      <c r="H57" s="3453"/>
      <c r="I57" s="3453"/>
      <c r="J57" s="3454"/>
    </row>
    <row r="58" spans="1:10">
      <c r="A58" s="3452" t="str">
        <f>IF(ISBLANK('Master Data'!C532)," ",'Master Data'!C532)</f>
        <v>Geotechnical Investigation Report (If applicable)</v>
      </c>
      <c r="B58" s="3453"/>
      <c r="C58" s="3453"/>
      <c r="D58" s="3453"/>
      <c r="E58" s="3453"/>
      <c r="F58" s="3453"/>
      <c r="G58" s="3453"/>
      <c r="H58" s="3453"/>
      <c r="I58" s="3453"/>
      <c r="J58" s="3454"/>
    </row>
    <row r="59" spans="1:10" ht="12.75" customHeight="1">
      <c r="A59" s="3452" t="str">
        <f>IF(ISBLANK('Master Data'!C533)," ",'Master Data'!C533)</f>
        <v xml:space="preserve"> </v>
      </c>
      <c r="B59" s="3453"/>
      <c r="C59" s="3453"/>
      <c r="D59" s="3453"/>
      <c r="E59" s="3453"/>
      <c r="F59" s="3453"/>
      <c r="G59" s="3453"/>
      <c r="H59" s="3453"/>
      <c r="I59" s="3453"/>
      <c r="J59" s="3454"/>
    </row>
    <row r="60" spans="1:10" ht="12.75" customHeight="1">
      <c r="A60" s="3452" t="str">
        <f>IF(ISBLANK('Master Data'!C534)," ",'Master Data'!C534)</f>
        <v xml:space="preserve"> </v>
      </c>
      <c r="B60" s="3453"/>
      <c r="C60" s="3453"/>
      <c r="D60" s="3453"/>
      <c r="E60" s="3453"/>
      <c r="F60" s="3453"/>
      <c r="G60" s="3453"/>
      <c r="H60" s="3453"/>
      <c r="I60" s="3453"/>
      <c r="J60" s="3454"/>
    </row>
    <row r="61" spans="1:10" ht="12.75" customHeight="1">
      <c r="A61" s="3452" t="str">
        <f>IF(ISBLANK('Master Data'!C535)," ",'Master Data'!C535)</f>
        <v xml:space="preserve"> </v>
      </c>
      <c r="B61" s="3453"/>
      <c r="C61" s="3453"/>
      <c r="D61" s="3453"/>
      <c r="E61" s="3453"/>
      <c r="F61" s="3453"/>
      <c r="G61" s="3453"/>
      <c r="H61" s="3453"/>
      <c r="I61" s="3453"/>
      <c r="J61" s="3454"/>
    </row>
    <row r="62" spans="1:10">
      <c r="A62" s="3452" t="str">
        <f>IF(ISBLANK('Master Data'!C536)," ",'Master Data'!C536)</f>
        <v xml:space="preserve"> </v>
      </c>
      <c r="B62" s="3453"/>
      <c r="C62" s="3453"/>
      <c r="D62" s="3453"/>
      <c r="E62" s="3453"/>
      <c r="F62" s="3453"/>
      <c r="G62" s="3453"/>
      <c r="H62" s="3453"/>
      <c r="I62" s="3453"/>
      <c r="J62" s="3454"/>
    </row>
    <row r="63" spans="1:10">
      <c r="A63" s="3452" t="str">
        <f>IF(ISBLANK('Master Data'!C534)," ",'Master Data'!C534)</f>
        <v xml:space="preserve"> </v>
      </c>
      <c r="B63" s="3453"/>
      <c r="C63" s="3453"/>
      <c r="D63" s="3453"/>
      <c r="E63" s="3453"/>
      <c r="F63" s="3453"/>
      <c r="G63" s="3453"/>
      <c r="H63" s="3453"/>
      <c r="I63" s="3453"/>
      <c r="J63" s="3454"/>
    </row>
    <row r="64" spans="1:10">
      <c r="A64" s="3452" t="str">
        <f>IF(ISBLANK('Master Data'!C535)," ",'Master Data'!C535)</f>
        <v xml:space="preserve"> </v>
      </c>
      <c r="B64" s="3453"/>
      <c r="C64" s="3453"/>
      <c r="D64" s="3453"/>
      <c r="E64" s="3453"/>
      <c r="F64" s="3453"/>
      <c r="G64" s="3453"/>
      <c r="H64" s="3453"/>
      <c r="I64" s="3453"/>
      <c r="J64" s="3454"/>
    </row>
    <row r="65" spans="1:10">
      <c r="A65" s="3452" t="str">
        <f>IF(ISBLANK('Master Data'!C536)," ",'Master Data'!C536)</f>
        <v xml:space="preserve"> </v>
      </c>
      <c r="B65" s="3453"/>
      <c r="C65" s="3453"/>
      <c r="D65" s="3453"/>
      <c r="E65" s="3453"/>
      <c r="F65" s="3453"/>
      <c r="G65" s="3453"/>
      <c r="H65" s="3453"/>
      <c r="I65" s="3453"/>
      <c r="J65" s="3454"/>
    </row>
    <row r="66" spans="1:10">
      <c r="A66" s="3452" t="str">
        <f>IF(ISBLANK('Master Data'!C537)," ",'Master Data'!C537)</f>
        <v xml:space="preserve"> </v>
      </c>
      <c r="B66" s="3453"/>
      <c r="C66" s="3453"/>
      <c r="D66" s="3453"/>
      <c r="E66" s="3453"/>
      <c r="F66" s="3453"/>
      <c r="G66" s="3453"/>
      <c r="H66" s="3453"/>
      <c r="I66" s="3453"/>
      <c r="J66" s="3454"/>
    </row>
    <row r="67" spans="1:10">
      <c r="A67" s="3452" t="str">
        <f>IF(ISBLANK('Master Data'!C538)," ",'Master Data'!C538)</f>
        <v xml:space="preserve"> </v>
      </c>
      <c r="B67" s="3453"/>
      <c r="C67" s="3453"/>
      <c r="D67" s="3453"/>
      <c r="E67" s="3453"/>
      <c r="F67" s="3453"/>
      <c r="G67" s="3453"/>
      <c r="H67" s="3453"/>
      <c r="I67" s="3453"/>
      <c r="J67" s="3454"/>
    </row>
  </sheetData>
  <sheetProtection formatRows="0"/>
  <mergeCells count="93">
    <mergeCell ref="A1:J1"/>
    <mergeCell ref="B3:C3"/>
    <mergeCell ref="A16:D16"/>
    <mergeCell ref="E13:J13"/>
    <mergeCell ref="E14:J14"/>
    <mergeCell ref="A13:D13"/>
    <mergeCell ref="E15:J15"/>
    <mergeCell ref="A14:D14"/>
    <mergeCell ref="I3:J3"/>
    <mergeCell ref="E10:J10"/>
    <mergeCell ref="A10:D10"/>
    <mergeCell ref="G3:H3"/>
    <mergeCell ref="A5:J5"/>
    <mergeCell ref="A2:J2"/>
    <mergeCell ref="A6:J6"/>
    <mergeCell ref="A15:D15"/>
    <mergeCell ref="A19:D19"/>
    <mergeCell ref="E19:J19"/>
    <mergeCell ref="A17:D17"/>
    <mergeCell ref="A18:D18"/>
    <mergeCell ref="E17:J17"/>
    <mergeCell ref="E18:J18"/>
    <mergeCell ref="A32:D32"/>
    <mergeCell ref="E32:J32"/>
    <mergeCell ref="A31:D31"/>
    <mergeCell ref="E29:J29"/>
    <mergeCell ref="E25:J25"/>
    <mergeCell ref="A29:D29"/>
    <mergeCell ref="A30:D30"/>
    <mergeCell ref="E30:J30"/>
    <mergeCell ref="A28:D28"/>
    <mergeCell ref="E28:J28"/>
    <mergeCell ref="A26:D26"/>
    <mergeCell ref="E26:J26"/>
    <mergeCell ref="A27:D27"/>
    <mergeCell ref="E27:J27"/>
    <mergeCell ref="E31:J31"/>
    <mergeCell ref="E16:J16"/>
    <mergeCell ref="A8:J8"/>
    <mergeCell ref="A67:J67"/>
    <mergeCell ref="A64:J64"/>
    <mergeCell ref="A65:J65"/>
    <mergeCell ref="A66:J66"/>
    <mergeCell ref="A37:D37"/>
    <mergeCell ref="E37:J37"/>
    <mergeCell ref="A63:J63"/>
    <mergeCell ref="A61:J61"/>
    <mergeCell ref="A41:D41"/>
    <mergeCell ref="A59:J59"/>
    <mergeCell ref="A60:J60"/>
    <mergeCell ref="A52:J52"/>
    <mergeCell ref="A49:J49"/>
    <mergeCell ref="A58:J58"/>
    <mergeCell ref="A57:J57"/>
    <mergeCell ref="A51:J51"/>
    <mergeCell ref="A48:J48"/>
    <mergeCell ref="A44:D44"/>
    <mergeCell ref="A62:J62"/>
    <mergeCell ref="A50:J50"/>
    <mergeCell ref="A42:D42"/>
    <mergeCell ref="A54:J54"/>
    <mergeCell ref="A55:J55"/>
    <mergeCell ref="A56:J56"/>
    <mergeCell ref="A53:J53"/>
    <mergeCell ref="A47:J47"/>
    <mergeCell ref="A46:J46"/>
    <mergeCell ref="E42:J42"/>
    <mergeCell ref="A33:D33"/>
    <mergeCell ref="E35:J35"/>
    <mergeCell ref="E36:J36"/>
    <mergeCell ref="A40:D40"/>
    <mergeCell ref="E40:J40"/>
    <mergeCell ref="E33:J33"/>
    <mergeCell ref="A35:D35"/>
    <mergeCell ref="E39:J39"/>
    <mergeCell ref="E38:J38"/>
    <mergeCell ref="A36:D36"/>
    <mergeCell ref="E41:J41"/>
    <mergeCell ref="E21:J21"/>
    <mergeCell ref="A21:D21"/>
    <mergeCell ref="E24:J24"/>
    <mergeCell ref="A20:D20"/>
    <mergeCell ref="A23:D23"/>
    <mergeCell ref="E23:J23"/>
    <mergeCell ref="A24:D24"/>
    <mergeCell ref="E20:J20"/>
    <mergeCell ref="E22:J22"/>
    <mergeCell ref="A22:D22"/>
    <mergeCell ref="A39:D39"/>
    <mergeCell ref="A34:D34"/>
    <mergeCell ref="E34:J34"/>
    <mergeCell ref="A38:D38"/>
    <mergeCell ref="A25:D25"/>
  </mergeCells>
  <phoneticPr fontId="30" type="noConversion"/>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1" manualBreakCount="1">
    <brk id="4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3012" r:id="rId4" name="Button 4">
              <controlPr defaultSize="0" print="0" autoFill="0" autoPict="0" macro="[0]!ToMainMenu">
                <anchor>
                  <from>
                    <xdr:col>10</xdr:col>
                    <xdr:colOff>419100</xdr:colOff>
                    <xdr:row>0</xdr:row>
                    <xdr:rowOff>251460</xdr:rowOff>
                  </from>
                  <to>
                    <xdr:col>13</xdr:col>
                    <xdr:colOff>22860</xdr:colOff>
                    <xdr:row>1</xdr:row>
                    <xdr:rowOff>190500</xdr:rowOff>
                  </to>
                </anchor>
              </controlPr>
            </control>
          </mc:Choice>
        </mc:AlternateContent>
        <mc:AlternateContent xmlns:mc="http://schemas.openxmlformats.org/markup-compatibility/2006">
          <mc:Choice Requires="x14">
            <control shapeId="43013" r:id="rId5" name="Button 5">
              <controlPr defaultSize="0" print="0" autoFill="0" autoPict="0" macro="[0]!PrintCoverPGSec1">
                <anchor>
                  <from>
                    <xdr:col>10</xdr:col>
                    <xdr:colOff>419100</xdr:colOff>
                    <xdr:row>2</xdr:row>
                    <xdr:rowOff>38100</xdr:rowOff>
                  </from>
                  <to>
                    <xdr:col>13</xdr:col>
                    <xdr:colOff>22860</xdr:colOff>
                    <xdr:row>3</xdr:row>
                    <xdr:rowOff>137160</xdr:rowOff>
                  </to>
                </anchor>
              </controlPr>
            </control>
          </mc:Choice>
        </mc:AlternateContent>
        <mc:AlternateContent xmlns:mc="http://schemas.openxmlformats.org/markup-compatibility/2006">
          <mc:Choice Requires="x14">
            <control shapeId="43014" r:id="rId6" name="Button 6">
              <controlPr defaultSize="0" print="0" autoFill="0" autoPict="0" macro="[0]!CoverPagVol1Preview">
                <anchor>
                  <from>
                    <xdr:col>10</xdr:col>
                    <xdr:colOff>419100</xdr:colOff>
                    <xdr:row>1</xdr:row>
                    <xdr:rowOff>213360</xdr:rowOff>
                  </from>
                  <to>
                    <xdr:col>13</xdr:col>
                    <xdr:colOff>22860</xdr:colOff>
                    <xdr:row>1</xdr:row>
                    <xdr:rowOff>449580</xdr:rowOff>
                  </to>
                </anchor>
              </controlPr>
            </control>
          </mc:Choice>
        </mc:AlternateContent>
        <mc:AlternateContent xmlns:mc="http://schemas.openxmlformats.org/markup-compatibility/2006">
          <mc:Choice Requires="x14">
            <control shapeId="43140" r:id="rId7" name="Button 132">
              <controlPr defaultSize="0" print="0" autoFill="0" autoPict="0" macro="[0]!ToDataEntry">
                <anchor>
                  <from>
                    <xdr:col>10</xdr:col>
                    <xdr:colOff>419100</xdr:colOff>
                    <xdr:row>4</xdr:row>
                    <xdr:rowOff>0</xdr:rowOff>
                  </from>
                  <to>
                    <xdr:col>13</xdr:col>
                    <xdr:colOff>22860</xdr:colOff>
                    <xdr:row>5</xdr:row>
                    <xdr:rowOff>22860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0">
    <tabColor rgb="FFFF0000"/>
  </sheetPr>
  <dimension ref="A2:O242"/>
  <sheetViews>
    <sheetView showGridLines="0" showRowColHeaders="0" zoomScaleNormal="100" zoomScaleSheetLayoutView="90" workbookViewId="0">
      <selection activeCell="C97" sqref="C97:G97"/>
    </sheetView>
  </sheetViews>
  <sheetFormatPr defaultColWidth="8.88671875" defaultRowHeight="13.2"/>
  <cols>
    <col min="1" max="1" width="6.6640625" style="460" customWidth="1"/>
    <col min="2" max="2" width="10.6640625" style="408" customWidth="1"/>
    <col min="3" max="5" width="9.109375" style="408" customWidth="1"/>
    <col min="6" max="6" width="9.33203125" style="408" customWidth="1"/>
    <col min="7" max="7" width="11" style="408" customWidth="1"/>
    <col min="8" max="8" width="12" style="408" customWidth="1"/>
    <col min="9" max="9" width="12.44140625" style="408" customWidth="1"/>
    <col min="10" max="10" width="10.6640625" style="408" customWidth="1"/>
    <col min="11" max="11" width="13" style="408" customWidth="1"/>
    <col min="12" max="16384" width="8.88671875" style="408"/>
  </cols>
  <sheetData>
    <row r="2" spans="1:15" ht="13.8">
      <c r="B2" s="3466" t="str">
        <f>+'Master Data'!F524</f>
        <v>Annexure 5</v>
      </c>
      <c r="C2" s="3466"/>
      <c r="D2" s="3466"/>
      <c r="E2" s="3466"/>
      <c r="F2" s="3466"/>
      <c r="G2" s="3466"/>
      <c r="H2" s="3466"/>
      <c r="I2" s="3466"/>
      <c r="J2" s="3466"/>
      <c r="K2" s="3466"/>
    </row>
    <row r="3" spans="1:15" ht="17.399999999999999">
      <c r="B3" s="3467" t="s">
        <v>1255</v>
      </c>
      <c r="C3" s="3467"/>
      <c r="D3" s="3467"/>
      <c r="E3" s="3467"/>
      <c r="F3" s="3467"/>
      <c r="G3" s="3467"/>
      <c r="H3" s="3467"/>
      <c r="I3" s="3467"/>
      <c r="J3" s="3467"/>
      <c r="K3" s="3467"/>
      <c r="L3" s="406"/>
    </row>
    <row r="4" spans="1:15" ht="13.8">
      <c r="A4"/>
      <c r="B4" s="3468" t="s">
        <v>3377</v>
      </c>
      <c r="C4" s="3468"/>
      <c r="D4" s="3468"/>
      <c r="E4" s="3468"/>
      <c r="F4" s="3468"/>
      <c r="G4" s="3468"/>
      <c r="H4" s="3468"/>
      <c r="I4" s="3468"/>
      <c r="J4" s="3468"/>
      <c r="K4" s="3468"/>
      <c r="L4" s="406"/>
    </row>
    <row r="5" spans="1:15" ht="13.8">
      <c r="B5" s="3468" t="s">
        <v>3378</v>
      </c>
      <c r="C5" s="3468"/>
      <c r="D5" s="3468"/>
      <c r="E5" s="3468"/>
      <c r="F5" s="3468"/>
      <c r="G5" s="3468"/>
      <c r="H5" s="3468"/>
      <c r="I5" s="3468"/>
      <c r="J5" s="3468"/>
      <c r="K5" s="3468"/>
    </row>
    <row r="6" spans="1:15">
      <c r="M6" s="3015" t="s">
        <v>469</v>
      </c>
      <c r="N6" s="3015"/>
      <c r="O6" s="3015"/>
    </row>
    <row r="7" spans="1:15">
      <c r="M7" s="3015"/>
      <c r="N7" s="3015"/>
      <c r="O7" s="3015"/>
    </row>
    <row r="9" spans="1:15">
      <c r="A9" s="409" t="s">
        <v>488</v>
      </c>
      <c r="B9" s="810" t="s">
        <v>2208</v>
      </c>
    </row>
    <row r="10" spans="1:15">
      <c r="B10" s="408" t="s">
        <v>3379</v>
      </c>
    </row>
    <row r="11" spans="1:15" ht="18.600000000000001" customHeight="1">
      <c r="B11" s="413" t="s">
        <v>517</v>
      </c>
      <c r="C11" s="413"/>
      <c r="D11" s="413"/>
      <c r="E11" s="413"/>
      <c r="F11" s="413"/>
      <c r="G11" s="413"/>
      <c r="H11" s="413"/>
      <c r="I11" s="413"/>
      <c r="J11" s="413"/>
      <c r="K11" s="413"/>
    </row>
    <row r="12" spans="1:15" ht="18.600000000000001" customHeight="1">
      <c r="B12" s="413" t="s">
        <v>517</v>
      </c>
      <c r="C12" s="413"/>
      <c r="D12" s="413"/>
      <c r="E12" s="413"/>
      <c r="F12" s="413"/>
      <c r="G12" s="413"/>
      <c r="H12" s="413"/>
      <c r="I12" s="413"/>
      <c r="J12" s="413"/>
      <c r="K12" s="413"/>
    </row>
    <row r="13" spans="1:15" ht="18.600000000000001" customHeight="1">
      <c r="B13" s="413" t="s">
        <v>517</v>
      </c>
      <c r="C13" s="413"/>
      <c r="D13" s="413"/>
      <c r="E13" s="413"/>
      <c r="F13" s="413"/>
      <c r="G13" s="413"/>
      <c r="H13" s="413"/>
      <c r="I13" s="413"/>
      <c r="J13" s="413"/>
      <c r="K13" s="413"/>
    </row>
    <row r="14" spans="1:15" ht="18.75" customHeight="1">
      <c r="B14" s="408" t="s">
        <v>3380</v>
      </c>
    </row>
    <row r="15" spans="1:15" ht="18.600000000000001" customHeight="1">
      <c r="B15" s="413" t="s">
        <v>517</v>
      </c>
      <c r="C15" s="413"/>
      <c r="D15" s="413"/>
      <c r="E15" s="413"/>
      <c r="F15" s="413"/>
      <c r="G15" s="413"/>
      <c r="H15" s="413"/>
      <c r="I15" s="413"/>
      <c r="J15" s="413"/>
      <c r="K15" s="413"/>
    </row>
    <row r="16" spans="1:15" ht="18.600000000000001" customHeight="1">
      <c r="B16" s="413" t="s">
        <v>517</v>
      </c>
      <c r="C16" s="413"/>
      <c r="D16" s="413"/>
      <c r="E16" s="413"/>
      <c r="F16" s="413"/>
      <c r="G16" s="413"/>
      <c r="H16" s="413"/>
      <c r="I16" s="413"/>
      <c r="J16" s="413"/>
      <c r="K16" s="413"/>
    </row>
    <row r="17" spans="2:11" ht="18.600000000000001" customHeight="1">
      <c r="B17" s="413" t="s">
        <v>517</v>
      </c>
      <c r="C17" s="413"/>
      <c r="D17" s="413"/>
      <c r="E17" s="413"/>
      <c r="F17" s="413"/>
      <c r="G17" s="413"/>
      <c r="H17" s="413"/>
      <c r="I17" s="413"/>
      <c r="J17" s="413"/>
      <c r="K17" s="413"/>
    </row>
    <row r="18" spans="2:11" ht="16.5" customHeight="1">
      <c r="B18" s="408" t="s">
        <v>3381</v>
      </c>
    </row>
    <row r="19" spans="2:11" ht="18.600000000000001" customHeight="1">
      <c r="B19" s="413" t="s">
        <v>517</v>
      </c>
      <c r="C19" s="413"/>
      <c r="D19" s="413"/>
      <c r="E19" s="413"/>
      <c r="F19" s="413"/>
      <c r="G19" s="413"/>
      <c r="H19" s="413"/>
      <c r="I19" s="413"/>
      <c r="J19" s="413"/>
      <c r="K19" s="413"/>
    </row>
    <row r="20" spans="2:11" ht="18.600000000000001" customHeight="1">
      <c r="B20" s="413" t="s">
        <v>517</v>
      </c>
      <c r="C20" s="413"/>
      <c r="D20" s="413"/>
      <c r="E20" s="413"/>
      <c r="F20" s="413"/>
      <c r="G20" s="413"/>
      <c r="H20" s="413"/>
      <c r="I20" s="413"/>
      <c r="J20" s="413"/>
      <c r="K20" s="413"/>
    </row>
    <row r="21" spans="2:11" ht="18.600000000000001" customHeight="1">
      <c r="B21" s="413" t="s">
        <v>517</v>
      </c>
      <c r="C21" s="413"/>
      <c r="D21" s="413"/>
      <c r="E21" s="413"/>
      <c r="F21" s="413"/>
      <c r="G21" s="413"/>
      <c r="H21" s="413"/>
      <c r="I21" s="413"/>
      <c r="J21" s="413"/>
      <c r="K21" s="413"/>
    </row>
    <row r="22" spans="2:11" ht="17.25" customHeight="1">
      <c r="B22" s="408" t="s">
        <v>3382</v>
      </c>
    </row>
    <row r="23" spans="2:11">
      <c r="B23" s="1540" t="s">
        <v>3383</v>
      </c>
    </row>
    <row r="24" spans="2:11">
      <c r="B24" s="408" t="s">
        <v>3384</v>
      </c>
    </row>
    <row r="25" spans="2:11" ht="18.600000000000001" customHeight="1">
      <c r="B25" s="413" t="s">
        <v>517</v>
      </c>
      <c r="C25" s="413"/>
      <c r="D25" s="413"/>
      <c r="E25" s="413"/>
      <c r="F25" s="413"/>
      <c r="G25" s="413"/>
      <c r="H25" s="413"/>
      <c r="I25" s="413"/>
      <c r="J25" s="413"/>
      <c r="K25" s="413"/>
    </row>
    <row r="26" spans="2:11" ht="18.600000000000001" customHeight="1">
      <c r="B26" s="413" t="s">
        <v>517</v>
      </c>
      <c r="C26" s="413"/>
      <c r="D26" s="413"/>
      <c r="E26" s="413"/>
      <c r="F26" s="413"/>
      <c r="G26" s="413"/>
      <c r="H26" s="413"/>
      <c r="I26" s="413"/>
      <c r="J26" s="413"/>
      <c r="K26" s="413"/>
    </row>
    <row r="27" spans="2:11" ht="18.600000000000001" customHeight="1">
      <c r="B27" s="413" t="s">
        <v>517</v>
      </c>
      <c r="C27" s="413"/>
      <c r="D27" s="413"/>
      <c r="E27" s="413"/>
      <c r="F27" s="413"/>
      <c r="G27" s="413"/>
      <c r="H27" s="413"/>
      <c r="I27" s="413"/>
      <c r="J27" s="413"/>
      <c r="K27" s="413"/>
    </row>
    <row r="28" spans="2:11" ht="15" customHeight="1">
      <c r="B28" s="408" t="s">
        <v>3385</v>
      </c>
    </row>
    <row r="29" spans="2:11">
      <c r="B29" s="3469" t="s">
        <v>3386</v>
      </c>
      <c r="C29" s="3469"/>
      <c r="D29" s="3469"/>
      <c r="E29" s="3469"/>
      <c r="F29" s="3469"/>
      <c r="G29" s="3469"/>
      <c r="H29" s="3469"/>
      <c r="I29" s="3469"/>
      <c r="J29" s="3469"/>
      <c r="K29" s="3469"/>
    </row>
    <row r="30" spans="2:11" ht="18.600000000000001" customHeight="1">
      <c r="B30" s="3470" t="s">
        <v>3579</v>
      </c>
      <c r="C30" s="3470"/>
      <c r="D30" s="3470"/>
      <c r="E30" s="3470"/>
      <c r="F30" s="3470"/>
      <c r="G30" s="3470"/>
      <c r="H30" s="3470"/>
      <c r="I30" s="3470"/>
      <c r="J30" s="3470"/>
      <c r="K30" s="3470"/>
    </row>
    <row r="31" spans="2:11">
      <c r="B31" s="408" t="s">
        <v>3387</v>
      </c>
    </row>
    <row r="32" spans="2:11" ht="18.600000000000001" customHeight="1">
      <c r="B32" s="2376" t="s">
        <v>3580</v>
      </c>
      <c r="C32" s="2376"/>
      <c r="D32" s="2376"/>
      <c r="E32" s="2376"/>
      <c r="F32" s="2376"/>
      <c r="G32" s="2376"/>
      <c r="H32" s="2376"/>
      <c r="I32" s="2376"/>
      <c r="J32" s="2376"/>
      <c r="K32" s="2376"/>
    </row>
    <row r="33" spans="1:11" ht="18.600000000000001" customHeight="1">
      <c r="B33" s="2376"/>
      <c r="C33" s="2376"/>
      <c r="D33" s="2376"/>
      <c r="E33" s="2376"/>
      <c r="F33" s="2376"/>
      <c r="G33" s="2376"/>
      <c r="H33" s="2376"/>
      <c r="I33" s="2376"/>
      <c r="J33" s="2376"/>
      <c r="K33" s="2376"/>
    </row>
    <row r="34" spans="1:11" ht="18.600000000000001" customHeight="1">
      <c r="B34" s="2376"/>
      <c r="C34" s="2376"/>
      <c r="D34" s="2376"/>
      <c r="E34" s="2376"/>
      <c r="F34" s="2376"/>
      <c r="G34" s="2376"/>
      <c r="H34" s="2376"/>
      <c r="I34" s="2376"/>
      <c r="J34" s="2376"/>
      <c r="K34" s="2376"/>
    </row>
    <row r="35" spans="1:11" ht="18.600000000000001" customHeight="1">
      <c r="B35" s="2376"/>
      <c r="C35" s="2376"/>
      <c r="D35" s="2376"/>
      <c r="E35" s="2376"/>
      <c r="F35" s="2376"/>
      <c r="G35" s="2376"/>
      <c r="H35" s="2376"/>
      <c r="I35" s="2376"/>
      <c r="J35" s="2376"/>
      <c r="K35" s="2376"/>
    </row>
    <row r="36" spans="1:11">
      <c r="B36" s="408" t="s">
        <v>3388</v>
      </c>
    </row>
    <row r="38" spans="1:11">
      <c r="A38" s="1530" t="s">
        <v>197</v>
      </c>
      <c r="B38" s="810" t="s">
        <v>3093</v>
      </c>
    </row>
    <row r="39" spans="1:11">
      <c r="A39" s="409" t="s">
        <v>794</v>
      </c>
      <c r="B39" s="1541" t="s">
        <v>441</v>
      </c>
    </row>
    <row r="40" spans="1:11">
      <c r="B40" s="408" t="s">
        <v>3389</v>
      </c>
    </row>
    <row r="41" spans="1:11">
      <c r="B41" s="408" t="s">
        <v>3390</v>
      </c>
    </row>
    <row r="42" spans="1:11">
      <c r="B42" s="408" t="s">
        <v>3391</v>
      </c>
    </row>
    <row r="44" spans="1:11">
      <c r="B44" s="408" t="s">
        <v>3392</v>
      </c>
    </row>
    <row r="45" spans="1:11">
      <c r="C45" s="408" t="s">
        <v>3393</v>
      </c>
    </row>
    <row r="46" spans="1:11">
      <c r="C46" s="408" t="s">
        <v>3394</v>
      </c>
    </row>
    <row r="47" spans="1:11">
      <c r="B47" s="408" t="s">
        <v>3395</v>
      </c>
    </row>
    <row r="48" spans="1:11">
      <c r="C48" s="408" t="s">
        <v>3396</v>
      </c>
    </row>
    <row r="49" spans="2:3">
      <c r="B49" s="408" t="s">
        <v>3397</v>
      </c>
    </row>
    <row r="50" spans="2:3">
      <c r="C50" s="408" t="s">
        <v>3398</v>
      </c>
    </row>
    <row r="51" spans="2:3">
      <c r="B51" s="408" t="s">
        <v>3399</v>
      </c>
    </row>
    <row r="52" spans="2:3">
      <c r="B52" s="408" t="s">
        <v>3400</v>
      </c>
    </row>
    <row r="53" spans="2:3">
      <c r="C53" s="408" t="s">
        <v>3401</v>
      </c>
    </row>
    <row r="54" spans="2:3">
      <c r="B54" s="408" t="s">
        <v>3402</v>
      </c>
    </row>
    <row r="55" spans="2:3">
      <c r="B55" s="408" t="s">
        <v>3403</v>
      </c>
    </row>
    <row r="56" spans="2:3">
      <c r="C56" s="408" t="s">
        <v>3404</v>
      </c>
    </row>
    <row r="57" spans="2:3">
      <c r="C57" s="408" t="s">
        <v>3405</v>
      </c>
    </row>
    <row r="58" spans="2:3">
      <c r="B58" s="408" t="s">
        <v>3406</v>
      </c>
    </row>
    <row r="59" spans="2:3">
      <c r="B59" s="408" t="s">
        <v>3407</v>
      </c>
    </row>
    <row r="60" spans="2:3">
      <c r="C60" s="408" t="s">
        <v>3408</v>
      </c>
    </row>
    <row r="61" spans="2:3">
      <c r="C61" s="408" t="s">
        <v>3409</v>
      </c>
    </row>
    <row r="62" spans="2:3">
      <c r="C62" s="408" t="s">
        <v>3410</v>
      </c>
    </row>
    <row r="63" spans="2:3">
      <c r="C63" s="408" t="s">
        <v>3411</v>
      </c>
    </row>
    <row r="64" spans="2:3">
      <c r="B64" s="408" t="s">
        <v>3412</v>
      </c>
    </row>
    <row r="65" spans="1:3">
      <c r="B65" s="408" t="s">
        <v>3413</v>
      </c>
    </row>
    <row r="66" spans="1:3">
      <c r="C66" s="408" t="s">
        <v>3414</v>
      </c>
    </row>
    <row r="67" spans="1:3">
      <c r="C67" s="408" t="s">
        <v>3415</v>
      </c>
    </row>
    <row r="68" spans="1:3">
      <c r="B68" s="408" t="s">
        <v>3416</v>
      </c>
    </row>
    <row r="69" spans="1:3">
      <c r="C69" s="408" t="s">
        <v>3417</v>
      </c>
    </row>
    <row r="70" spans="1:3">
      <c r="B70" s="408" t="s">
        <v>517</v>
      </c>
    </row>
    <row r="71" spans="1:3">
      <c r="A71" s="409" t="s">
        <v>795</v>
      </c>
      <c r="B71" s="1541" t="s">
        <v>533</v>
      </c>
    </row>
    <row r="72" spans="1:3">
      <c r="B72" s="408" t="s">
        <v>3418</v>
      </c>
    </row>
    <row r="73" spans="1:3">
      <c r="C73" s="408" t="s">
        <v>3419</v>
      </c>
    </row>
    <row r="74" spans="1:3">
      <c r="C74" s="408" t="s">
        <v>3420</v>
      </c>
    </row>
    <row r="75" spans="1:3">
      <c r="C75" s="408" t="s">
        <v>3421</v>
      </c>
    </row>
    <row r="76" spans="1:3">
      <c r="A76" s="409" t="s">
        <v>796</v>
      </c>
      <c r="B76" s="1541" t="s">
        <v>3422</v>
      </c>
    </row>
    <row r="77" spans="1:3">
      <c r="B77" s="408" t="s">
        <v>3423</v>
      </c>
    </row>
    <row r="78" spans="1:3">
      <c r="B78" s="408" t="s">
        <v>3424</v>
      </c>
    </row>
    <row r="79" spans="1:3">
      <c r="A79" s="409" t="s">
        <v>797</v>
      </c>
      <c r="B79" s="1541" t="s">
        <v>3425</v>
      </c>
    </row>
    <row r="80" spans="1:3">
      <c r="B80" s="408" t="s">
        <v>3426</v>
      </c>
    </row>
    <row r="81" spans="1:2">
      <c r="B81" s="408" t="s">
        <v>3427</v>
      </c>
    </row>
    <row r="82" spans="1:2">
      <c r="A82" s="409" t="s">
        <v>798</v>
      </c>
      <c r="B82" s="1541" t="s">
        <v>3428</v>
      </c>
    </row>
    <row r="83" spans="1:2">
      <c r="B83" s="408" t="s">
        <v>3429</v>
      </c>
    </row>
    <row r="84" spans="1:2">
      <c r="A84" s="409" t="s">
        <v>799</v>
      </c>
      <c r="B84" s="1541" t="s">
        <v>3430</v>
      </c>
    </row>
    <row r="85" spans="1:2">
      <c r="B85" s="408" t="s">
        <v>3431</v>
      </c>
    </row>
    <row r="86" spans="1:2">
      <c r="B86" s="408" t="s">
        <v>3432</v>
      </c>
    </row>
    <row r="88" spans="1:2">
      <c r="A88" s="1530" t="s">
        <v>198</v>
      </c>
      <c r="B88" s="810" t="s">
        <v>3433</v>
      </c>
    </row>
    <row r="89" spans="1:2">
      <c r="A89" s="409" t="s">
        <v>808</v>
      </c>
      <c r="B89" s="1541" t="s">
        <v>3434</v>
      </c>
    </row>
    <row r="90" spans="1:2">
      <c r="B90" s="408" t="s">
        <v>3435</v>
      </c>
    </row>
    <row r="91" spans="1:2">
      <c r="B91" s="408" t="s">
        <v>3436</v>
      </c>
    </row>
    <row r="93" spans="1:2">
      <c r="A93" s="409" t="s">
        <v>809</v>
      </c>
      <c r="B93" s="1541" t="s">
        <v>3437</v>
      </c>
    </row>
    <row r="94" spans="1:2">
      <c r="B94" s="408" t="s">
        <v>3438</v>
      </c>
    </row>
    <row r="95" spans="1:2">
      <c r="B95" s="408" t="s">
        <v>3439</v>
      </c>
    </row>
    <row r="96" spans="1:2">
      <c r="B96" s="408" t="s">
        <v>3440</v>
      </c>
    </row>
    <row r="97" spans="1:14">
      <c r="B97" s="408" t="s">
        <v>3441</v>
      </c>
    </row>
    <row r="98" spans="1:14">
      <c r="B98" s="408" t="s">
        <v>3442</v>
      </c>
    </row>
    <row r="99" spans="1:14">
      <c r="B99" s="408" t="s">
        <v>3443</v>
      </c>
    </row>
    <row r="100" spans="1:14" ht="54" customHeight="1">
      <c r="B100" s="2377" t="s">
        <v>3444</v>
      </c>
      <c r="C100" s="2377"/>
      <c r="D100" s="2377"/>
      <c r="E100" s="2377"/>
      <c r="F100" s="2377"/>
      <c r="G100" s="2377"/>
      <c r="H100" s="2377"/>
      <c r="I100" s="2377"/>
      <c r="J100" s="2377"/>
      <c r="K100" s="2377"/>
      <c r="N100" s="1542">
        <v>41913</v>
      </c>
    </row>
    <row r="101" spans="1:14">
      <c r="A101" s="409" t="s">
        <v>888</v>
      </c>
      <c r="B101" s="1541" t="s">
        <v>3445</v>
      </c>
    </row>
    <row r="102" spans="1:14">
      <c r="B102" s="408" t="s">
        <v>3446</v>
      </c>
    </row>
    <row r="103" spans="1:14">
      <c r="B103" s="408" t="s">
        <v>3447</v>
      </c>
    </row>
    <row r="104" spans="1:14">
      <c r="B104" s="408" t="s">
        <v>3448</v>
      </c>
    </row>
    <row r="106" spans="1:14">
      <c r="A106" s="409" t="s">
        <v>1056</v>
      </c>
      <c r="B106" s="1541" t="s">
        <v>3449</v>
      </c>
    </row>
    <row r="107" spans="1:14" ht="30" customHeight="1">
      <c r="B107" s="2377" t="s">
        <v>3450</v>
      </c>
      <c r="C107" s="2377"/>
      <c r="D107" s="2377"/>
      <c r="E107" s="2377"/>
      <c r="F107" s="2377"/>
      <c r="G107" s="2377"/>
      <c r="H107" s="2377"/>
      <c r="I107" s="2377"/>
      <c r="J107" s="2377"/>
      <c r="K107" s="2377"/>
    </row>
    <row r="108" spans="1:14" ht="70.2" customHeight="1">
      <c r="B108" s="2378" t="s">
        <v>3451</v>
      </c>
      <c r="C108" s="2378"/>
      <c r="D108" s="2378"/>
      <c r="E108" s="2378"/>
      <c r="F108" s="2378"/>
      <c r="G108" s="2378"/>
      <c r="H108" s="2378"/>
      <c r="I108" s="2378"/>
      <c r="J108" s="2378"/>
      <c r="K108" s="2378"/>
    </row>
    <row r="110" spans="1:14">
      <c r="A110" s="409" t="s">
        <v>1057</v>
      </c>
      <c r="B110" s="1541" t="s">
        <v>3452</v>
      </c>
    </row>
    <row r="111" spans="1:14" ht="33.6" customHeight="1">
      <c r="B111" s="2377" t="s">
        <v>3453</v>
      </c>
      <c r="C111" s="2377"/>
      <c r="D111" s="2377"/>
      <c r="E111" s="2377"/>
      <c r="F111" s="2377"/>
      <c r="G111" s="2377"/>
      <c r="H111" s="2377"/>
      <c r="I111" s="2377"/>
      <c r="J111" s="2377"/>
      <c r="K111" s="2377"/>
    </row>
    <row r="113" spans="1:11">
      <c r="A113" s="409" t="s">
        <v>1058</v>
      </c>
      <c r="B113" s="1541" t="s">
        <v>3454</v>
      </c>
    </row>
    <row r="114" spans="1:11" ht="42" customHeight="1">
      <c r="B114" s="2377" t="s">
        <v>3455</v>
      </c>
      <c r="C114" s="2377"/>
      <c r="D114" s="2377"/>
      <c r="E114" s="2377"/>
      <c r="F114" s="2377"/>
      <c r="G114" s="2377"/>
      <c r="H114" s="2377"/>
      <c r="I114" s="2377"/>
      <c r="J114" s="2377"/>
      <c r="K114" s="2377"/>
    </row>
    <row r="115" spans="1:11" ht="33" customHeight="1">
      <c r="B115" s="2377" t="s">
        <v>3456</v>
      </c>
      <c r="C115" s="2377"/>
      <c r="D115" s="2377"/>
      <c r="E115" s="2377"/>
      <c r="F115" s="2377"/>
      <c r="G115" s="2377"/>
      <c r="H115" s="2377"/>
      <c r="I115" s="2377"/>
      <c r="J115" s="2377"/>
      <c r="K115" s="2377"/>
    </row>
    <row r="117" spans="1:11">
      <c r="A117" s="409" t="s">
        <v>3457</v>
      </c>
      <c r="B117" s="1541" t="s">
        <v>3458</v>
      </c>
    </row>
    <row r="118" spans="1:11" ht="33" customHeight="1">
      <c r="B118" s="2377" t="s">
        <v>3459</v>
      </c>
      <c r="C118" s="2377"/>
      <c r="D118" s="2377"/>
      <c r="E118" s="2377"/>
      <c r="F118" s="2377"/>
      <c r="G118" s="2377"/>
      <c r="H118" s="2377"/>
      <c r="I118" s="2377"/>
      <c r="J118" s="2377"/>
      <c r="K118" s="2377"/>
    </row>
    <row r="120" spans="1:11">
      <c r="A120" s="409" t="s">
        <v>3460</v>
      </c>
      <c r="B120" s="1541" t="s">
        <v>3461</v>
      </c>
    </row>
    <row r="121" spans="1:11" ht="36.6" customHeight="1">
      <c r="B121" s="2377" t="s">
        <v>3462</v>
      </c>
      <c r="C121" s="2377"/>
      <c r="D121" s="2377"/>
      <c r="E121" s="2377"/>
      <c r="F121" s="2377"/>
      <c r="G121" s="2377"/>
      <c r="H121" s="2377"/>
      <c r="I121" s="2377"/>
      <c r="J121" s="2377"/>
      <c r="K121" s="2377"/>
    </row>
    <row r="123" spans="1:11">
      <c r="A123" s="409" t="s">
        <v>3463</v>
      </c>
      <c r="B123" s="1541" t="s">
        <v>3464</v>
      </c>
    </row>
    <row r="124" spans="1:11" ht="29.4" customHeight="1">
      <c r="B124" s="2377" t="s">
        <v>3465</v>
      </c>
      <c r="C124" s="2377"/>
      <c r="D124" s="2377"/>
      <c r="E124" s="2377"/>
      <c r="F124" s="2377"/>
      <c r="G124" s="2377"/>
      <c r="H124" s="2377"/>
      <c r="I124" s="2377"/>
      <c r="J124" s="2377"/>
      <c r="K124" s="2377"/>
    </row>
    <row r="126" spans="1:11">
      <c r="A126" s="409" t="s">
        <v>3466</v>
      </c>
      <c r="B126" s="1541" t="s">
        <v>3467</v>
      </c>
    </row>
    <row r="127" spans="1:11" ht="30" customHeight="1">
      <c r="B127" s="2377" t="s">
        <v>3468</v>
      </c>
      <c r="C127" s="2377"/>
      <c r="D127" s="2377"/>
      <c r="E127" s="2377"/>
      <c r="F127" s="2377"/>
      <c r="G127" s="2377"/>
      <c r="H127" s="2377"/>
      <c r="I127" s="2377"/>
      <c r="J127" s="2377"/>
      <c r="K127" s="2377"/>
    </row>
    <row r="128" spans="1:11" ht="34.950000000000003" customHeight="1">
      <c r="B128" s="2377" t="s">
        <v>3469</v>
      </c>
      <c r="C128" s="2377"/>
      <c r="D128" s="2377"/>
      <c r="E128" s="2377"/>
      <c r="F128" s="2377"/>
      <c r="G128" s="2377"/>
      <c r="H128" s="2377"/>
      <c r="I128" s="2377"/>
      <c r="J128" s="2377"/>
      <c r="K128" s="2377"/>
    </row>
    <row r="130" spans="1:11">
      <c r="A130" s="1530" t="s">
        <v>199</v>
      </c>
      <c r="B130" s="810" t="s">
        <v>3470</v>
      </c>
    </row>
    <row r="131" spans="1:11">
      <c r="A131" s="409" t="s">
        <v>811</v>
      </c>
      <c r="B131" s="1541" t="s">
        <v>531</v>
      </c>
    </row>
    <row r="132" spans="1:11" ht="45.6" customHeight="1">
      <c r="B132" s="2377" t="s">
        <v>3471</v>
      </c>
      <c r="C132" s="2377"/>
      <c r="D132" s="2377"/>
      <c r="E132" s="2377"/>
      <c r="F132" s="2377"/>
      <c r="G132" s="2377"/>
      <c r="H132" s="2377"/>
      <c r="I132" s="2377"/>
      <c r="J132" s="2377"/>
      <c r="K132" s="2377"/>
    </row>
    <row r="133" spans="1:11" ht="28.2" customHeight="1">
      <c r="B133" s="2377" t="s">
        <v>3472</v>
      </c>
      <c r="C133" s="2377"/>
      <c r="D133" s="2377"/>
      <c r="E133" s="2377"/>
      <c r="F133" s="2377"/>
      <c r="G133" s="2377"/>
      <c r="H133" s="2377"/>
      <c r="I133" s="2377"/>
      <c r="J133" s="2377"/>
      <c r="K133" s="2377"/>
    </row>
    <row r="134" spans="1:11" ht="56.4" customHeight="1">
      <c r="B134" s="2377" t="s">
        <v>3473</v>
      </c>
      <c r="C134" s="2377"/>
      <c r="D134" s="2377"/>
      <c r="E134" s="2377"/>
      <c r="F134" s="2377"/>
      <c r="G134" s="2377"/>
      <c r="H134" s="2377"/>
      <c r="I134" s="2377"/>
      <c r="J134" s="2377"/>
      <c r="K134" s="2377"/>
    </row>
    <row r="135" spans="1:11" ht="30" customHeight="1">
      <c r="B135" s="2377" t="s">
        <v>3474</v>
      </c>
      <c r="C135" s="2377"/>
      <c r="D135" s="2377"/>
      <c r="E135" s="2377"/>
      <c r="F135" s="2377"/>
      <c r="G135" s="2377"/>
      <c r="H135" s="2377"/>
      <c r="I135" s="2377"/>
      <c r="J135" s="2377"/>
      <c r="K135" s="2377"/>
    </row>
    <row r="136" spans="1:11" ht="23.4" customHeight="1">
      <c r="A136" s="428" t="s">
        <v>1805</v>
      </c>
      <c r="B136" s="1541" t="s">
        <v>3475</v>
      </c>
    </row>
    <row r="137" spans="1:11">
      <c r="A137" s="409" t="s">
        <v>1381</v>
      </c>
      <c r="B137" s="1543" t="s">
        <v>3476</v>
      </c>
    </row>
    <row r="138" spans="1:11" ht="41.4" customHeight="1">
      <c r="B138" s="2377" t="s">
        <v>3477</v>
      </c>
      <c r="C138" s="2377"/>
      <c r="D138" s="2377"/>
      <c r="E138" s="2377"/>
      <c r="F138" s="2377"/>
      <c r="G138" s="2377"/>
      <c r="H138" s="2377"/>
      <c r="I138" s="2377"/>
      <c r="J138" s="2377"/>
      <c r="K138" s="2377"/>
    </row>
    <row r="139" spans="1:11" ht="66" customHeight="1">
      <c r="B139" s="2377" t="s">
        <v>3478</v>
      </c>
      <c r="C139" s="2377"/>
      <c r="D139" s="2377"/>
      <c r="E139" s="2377"/>
      <c r="F139" s="2377"/>
      <c r="G139" s="2377"/>
      <c r="H139" s="2377"/>
      <c r="I139" s="2377"/>
      <c r="J139" s="2377"/>
      <c r="K139" s="2377"/>
    </row>
    <row r="140" spans="1:11" ht="62.4" customHeight="1">
      <c r="B140" s="2377" t="s">
        <v>3479</v>
      </c>
      <c r="C140" s="2377"/>
      <c r="D140" s="2377"/>
      <c r="E140" s="2377"/>
      <c r="F140" s="2377"/>
      <c r="G140" s="2377"/>
      <c r="H140" s="2377"/>
      <c r="I140" s="2377"/>
      <c r="J140" s="2377"/>
      <c r="K140" s="2377"/>
    </row>
    <row r="141" spans="1:11" ht="56.4" customHeight="1">
      <c r="B141" s="2377" t="s">
        <v>3480</v>
      </c>
      <c r="C141" s="2377"/>
      <c r="D141" s="2377"/>
      <c r="E141" s="2377"/>
      <c r="F141" s="2377"/>
      <c r="G141" s="2377"/>
      <c r="H141" s="2377"/>
      <c r="I141" s="2377"/>
      <c r="J141" s="2377"/>
      <c r="K141" s="2377"/>
    </row>
    <row r="142" spans="1:11" ht="28.2" customHeight="1">
      <c r="B142" s="2377" t="s">
        <v>3481</v>
      </c>
      <c r="C142" s="2377"/>
      <c r="D142" s="2377"/>
      <c r="E142" s="2377"/>
      <c r="F142" s="2377"/>
      <c r="G142" s="2377"/>
      <c r="H142" s="2377"/>
      <c r="I142" s="2377"/>
      <c r="J142" s="2377"/>
      <c r="K142" s="2377"/>
    </row>
    <row r="143" spans="1:11">
      <c r="B143" s="2377" t="s">
        <v>3482</v>
      </c>
      <c r="C143" s="2377"/>
      <c r="D143" s="2377"/>
      <c r="E143" s="2377"/>
      <c r="F143" s="2377"/>
      <c r="G143" s="2377"/>
      <c r="H143" s="2377"/>
      <c r="I143" s="2377"/>
      <c r="J143" s="2377"/>
      <c r="K143" s="2377"/>
    </row>
    <row r="144" spans="1:11">
      <c r="A144" s="409" t="s">
        <v>3483</v>
      </c>
      <c r="B144" s="1543" t="s">
        <v>3484</v>
      </c>
    </row>
    <row r="145" spans="1:11" ht="78" customHeight="1">
      <c r="B145" s="2377" t="s">
        <v>3485</v>
      </c>
      <c r="C145" s="2377"/>
      <c r="D145" s="2377"/>
      <c r="E145" s="2377"/>
      <c r="F145" s="2377"/>
      <c r="G145" s="2377"/>
      <c r="H145" s="2377"/>
      <c r="I145" s="2377"/>
      <c r="J145" s="2377"/>
      <c r="K145" s="2377"/>
    </row>
    <row r="146" spans="1:11" ht="34.950000000000003" customHeight="1">
      <c r="B146" s="2377" t="s">
        <v>3486</v>
      </c>
      <c r="C146" s="2377"/>
      <c r="D146" s="2377"/>
      <c r="E146" s="2377"/>
      <c r="F146" s="2377"/>
      <c r="G146" s="2377"/>
      <c r="H146" s="2377"/>
      <c r="I146" s="2377"/>
      <c r="J146" s="2377"/>
      <c r="K146" s="2377"/>
    </row>
    <row r="148" spans="1:11">
      <c r="A148" s="409" t="s">
        <v>3487</v>
      </c>
      <c r="B148" s="1543" t="s">
        <v>3488</v>
      </c>
    </row>
    <row r="149" spans="1:11" ht="33.6" customHeight="1">
      <c r="B149" s="2377" t="s">
        <v>3489</v>
      </c>
      <c r="C149" s="2377"/>
      <c r="D149" s="2377"/>
      <c r="E149" s="2377"/>
      <c r="F149" s="2377"/>
      <c r="G149" s="2377"/>
      <c r="H149" s="2377"/>
      <c r="I149" s="2377"/>
      <c r="J149" s="2377"/>
      <c r="K149" s="2377"/>
    </row>
    <row r="150" spans="1:11" ht="86.4" customHeight="1">
      <c r="B150" s="2377" t="s">
        <v>3490</v>
      </c>
      <c r="C150" s="2377"/>
      <c r="D150" s="2377"/>
      <c r="E150" s="2377"/>
      <c r="F150" s="2377"/>
      <c r="G150" s="2377"/>
      <c r="H150" s="2377"/>
      <c r="I150" s="2377"/>
      <c r="J150" s="2377"/>
      <c r="K150" s="2377"/>
    </row>
    <row r="151" spans="1:11" ht="43.2" customHeight="1">
      <c r="B151" s="2377" t="s">
        <v>3491</v>
      </c>
      <c r="C151" s="2377"/>
      <c r="D151" s="2377"/>
      <c r="E151" s="2377"/>
      <c r="F151" s="2377"/>
      <c r="G151" s="2377"/>
      <c r="H151" s="2377"/>
      <c r="I151" s="2377"/>
      <c r="J151" s="2377"/>
      <c r="K151" s="2377"/>
    </row>
    <row r="152" spans="1:11" ht="74.400000000000006" customHeight="1">
      <c r="B152" s="2377" t="s">
        <v>3492</v>
      </c>
      <c r="C152" s="2377"/>
      <c r="D152" s="2377"/>
      <c r="E152" s="2377"/>
      <c r="F152" s="2377"/>
      <c r="G152" s="2377"/>
      <c r="H152" s="2377"/>
      <c r="I152" s="2377"/>
      <c r="J152" s="2377"/>
      <c r="K152" s="2377"/>
    </row>
    <row r="153" spans="1:11">
      <c r="A153" s="409" t="s">
        <v>3493</v>
      </c>
      <c r="B153" s="1541" t="s">
        <v>3494</v>
      </c>
    </row>
    <row r="154" spans="1:11" ht="27" customHeight="1">
      <c r="B154" s="2377" t="s">
        <v>3495</v>
      </c>
      <c r="C154" s="2377"/>
      <c r="D154" s="2377"/>
      <c r="E154" s="2377"/>
      <c r="F154" s="2377"/>
      <c r="G154" s="2377"/>
      <c r="H154" s="2377"/>
      <c r="I154" s="2377"/>
      <c r="J154" s="2377"/>
      <c r="K154" s="2377"/>
    </row>
    <row r="155" spans="1:11">
      <c r="A155" s="409" t="s">
        <v>3496</v>
      </c>
      <c r="B155" s="2829" t="s">
        <v>3497</v>
      </c>
      <c r="C155" s="2829"/>
      <c r="D155" s="2829"/>
      <c r="E155" s="2829"/>
      <c r="F155" s="2829"/>
      <c r="G155" s="2829"/>
      <c r="H155" s="2829"/>
      <c r="I155" s="2829"/>
      <c r="J155" s="2829"/>
      <c r="K155" s="2829"/>
    </row>
    <row r="156" spans="1:11">
      <c r="A156" s="409" t="s">
        <v>3498</v>
      </c>
      <c r="B156" s="408" t="s">
        <v>3499</v>
      </c>
    </row>
    <row r="157" spans="1:11" ht="27.6" customHeight="1">
      <c r="A157" s="409" t="s">
        <v>3500</v>
      </c>
      <c r="B157" s="2377" t="s">
        <v>3501</v>
      </c>
      <c r="C157" s="2377"/>
      <c r="D157" s="2377"/>
      <c r="E157" s="2377"/>
      <c r="F157" s="2377"/>
      <c r="G157" s="2377"/>
      <c r="H157" s="2377"/>
      <c r="I157" s="2377"/>
      <c r="J157" s="2377"/>
      <c r="K157" s="2377"/>
    </row>
    <row r="158" spans="1:11" ht="48.6" customHeight="1">
      <c r="A158" s="409" t="s">
        <v>3502</v>
      </c>
      <c r="B158" s="2377" t="s">
        <v>3503</v>
      </c>
      <c r="C158" s="2377"/>
      <c r="D158" s="2377"/>
      <c r="E158" s="2377"/>
      <c r="F158" s="2377"/>
      <c r="G158" s="2377"/>
      <c r="H158" s="2377"/>
      <c r="I158" s="2377"/>
      <c r="J158" s="2377"/>
      <c r="K158" s="2377"/>
    </row>
    <row r="159" spans="1:11" ht="35.4" customHeight="1">
      <c r="A159" s="409" t="s">
        <v>3504</v>
      </c>
      <c r="B159" s="2377" t="s">
        <v>3505</v>
      </c>
      <c r="C159" s="2377"/>
      <c r="D159" s="2377"/>
      <c r="E159" s="2377"/>
      <c r="F159" s="2377"/>
      <c r="G159" s="2377"/>
      <c r="H159" s="2377"/>
      <c r="I159" s="2377"/>
      <c r="J159" s="2377"/>
      <c r="K159" s="2377"/>
    </row>
    <row r="160" spans="1:11" ht="31.2" customHeight="1">
      <c r="A160" s="409" t="s">
        <v>3506</v>
      </c>
      <c r="B160" s="2377" t="s">
        <v>3507</v>
      </c>
      <c r="C160" s="2377"/>
      <c r="D160" s="2377"/>
      <c r="E160" s="2377"/>
      <c r="F160" s="2377"/>
      <c r="G160" s="2377"/>
      <c r="H160" s="2377"/>
      <c r="I160" s="2377"/>
      <c r="J160" s="2377"/>
      <c r="K160" s="2377"/>
    </row>
    <row r="161" spans="1:11">
      <c r="A161" s="409" t="s">
        <v>3508</v>
      </c>
      <c r="B161" s="408" t="s">
        <v>3509</v>
      </c>
    </row>
    <row r="162" spans="1:11" ht="65.400000000000006" customHeight="1">
      <c r="A162" s="409" t="s">
        <v>3510</v>
      </c>
      <c r="B162" s="2377" t="s">
        <v>3511</v>
      </c>
      <c r="C162" s="2377"/>
      <c r="D162" s="2377"/>
      <c r="E162" s="2377"/>
      <c r="F162" s="2377"/>
      <c r="G162" s="2377"/>
      <c r="H162" s="2377"/>
      <c r="I162" s="2377"/>
      <c r="J162" s="2377"/>
      <c r="K162" s="2377"/>
    </row>
    <row r="163" spans="1:11">
      <c r="A163" s="1530" t="s">
        <v>812</v>
      </c>
      <c r="B163" s="810" t="s">
        <v>3512</v>
      </c>
    </row>
    <row r="164" spans="1:11" ht="58.2" customHeight="1">
      <c r="B164" s="2377" t="s">
        <v>3513</v>
      </c>
      <c r="C164" s="2377"/>
      <c r="D164" s="2377"/>
      <c r="E164" s="2377"/>
      <c r="F164" s="2377"/>
      <c r="G164" s="2377"/>
      <c r="H164" s="2377"/>
      <c r="I164" s="2377"/>
      <c r="J164" s="2377"/>
      <c r="K164" s="2377"/>
    </row>
    <row r="165" spans="1:11" ht="57" customHeight="1">
      <c r="B165" s="2377" t="s">
        <v>3514</v>
      </c>
      <c r="C165" s="2377"/>
      <c r="D165" s="2377"/>
      <c r="E165" s="2377"/>
      <c r="F165" s="2377"/>
      <c r="G165" s="2377"/>
      <c r="H165" s="2377"/>
      <c r="I165" s="2377"/>
      <c r="J165" s="2377"/>
      <c r="K165" s="2377"/>
    </row>
    <row r="166" spans="1:11" ht="23.4" customHeight="1">
      <c r="A166" s="428" t="s">
        <v>813</v>
      </c>
      <c r="B166" s="1541" t="s">
        <v>3515</v>
      </c>
    </row>
    <row r="167" spans="1:11">
      <c r="B167" s="408" t="s">
        <v>3516</v>
      </c>
    </row>
    <row r="168" spans="1:11">
      <c r="B168" s="408" t="s">
        <v>3517</v>
      </c>
    </row>
    <row r="169" spans="1:11">
      <c r="B169" s="408" t="s">
        <v>3518</v>
      </c>
    </row>
    <row r="170" spans="1:11">
      <c r="B170" s="408" t="s">
        <v>3519</v>
      </c>
    </row>
    <row r="171" spans="1:11" ht="28.2" customHeight="1">
      <c r="B171" s="2377" t="s">
        <v>3520</v>
      </c>
      <c r="C171" s="2377"/>
      <c r="D171" s="2377"/>
      <c r="E171" s="2377"/>
      <c r="F171" s="2377"/>
      <c r="G171" s="2377"/>
      <c r="H171" s="2377"/>
      <c r="I171" s="2377"/>
      <c r="J171" s="2377"/>
      <c r="K171" s="2377"/>
    </row>
    <row r="172" spans="1:11">
      <c r="B172" s="408" t="s">
        <v>3521</v>
      </c>
    </row>
    <row r="173" spans="1:11">
      <c r="B173" s="408" t="s">
        <v>3522</v>
      </c>
    </row>
    <row r="174" spans="1:11">
      <c r="B174" s="408" t="s">
        <v>3523</v>
      </c>
    </row>
    <row r="175" spans="1:11" ht="29.4" customHeight="1">
      <c r="B175" s="2377" t="s">
        <v>3524</v>
      </c>
      <c r="C175" s="2377"/>
      <c r="D175" s="2377"/>
      <c r="E175" s="2377"/>
      <c r="F175" s="2377"/>
      <c r="G175" s="2377"/>
      <c r="H175" s="2377"/>
      <c r="I175" s="2377"/>
      <c r="J175" s="2377"/>
      <c r="K175" s="2377"/>
    </row>
    <row r="176" spans="1:11" ht="36" customHeight="1">
      <c r="B176" s="2377" t="s">
        <v>3525</v>
      </c>
      <c r="C176" s="2377"/>
      <c r="D176" s="2377"/>
      <c r="E176" s="2377"/>
      <c r="F176" s="2377"/>
      <c r="G176" s="2377"/>
      <c r="H176" s="2377"/>
      <c r="I176" s="2377"/>
      <c r="J176" s="2377"/>
      <c r="K176" s="2377"/>
    </row>
    <row r="177" spans="1:11">
      <c r="A177" s="409" t="s">
        <v>1059</v>
      </c>
      <c r="B177" s="1541" t="s">
        <v>3526</v>
      </c>
    </row>
    <row r="178" spans="1:11" ht="27.6" customHeight="1">
      <c r="B178" s="2377" t="s">
        <v>3527</v>
      </c>
      <c r="C178" s="2377"/>
      <c r="D178" s="2377"/>
      <c r="E178" s="2377"/>
      <c r="F178" s="2377"/>
      <c r="G178" s="2377"/>
      <c r="H178" s="2377"/>
      <c r="I178" s="2377"/>
      <c r="J178" s="2377"/>
      <c r="K178" s="2377"/>
    </row>
    <row r="179" spans="1:11" ht="26.4" customHeight="1">
      <c r="B179" s="2377" t="s">
        <v>3528</v>
      </c>
      <c r="C179" s="2377"/>
      <c r="D179" s="2377"/>
      <c r="E179" s="2377"/>
      <c r="F179" s="2377"/>
      <c r="G179" s="2377"/>
      <c r="H179" s="2377"/>
      <c r="I179" s="2377"/>
      <c r="J179" s="2377"/>
      <c r="K179" s="2377"/>
    </row>
    <row r="180" spans="1:11" ht="36" customHeight="1">
      <c r="B180" s="2377" t="s">
        <v>3529</v>
      </c>
      <c r="C180" s="2377"/>
      <c r="D180" s="2377"/>
      <c r="E180" s="2377"/>
      <c r="F180" s="2377"/>
      <c r="G180" s="2377"/>
      <c r="H180" s="2377"/>
      <c r="I180" s="2377"/>
      <c r="J180" s="2377"/>
      <c r="K180" s="2377"/>
    </row>
    <row r="181" spans="1:11" ht="33.6" customHeight="1">
      <c r="B181" s="2377" t="s">
        <v>3530</v>
      </c>
      <c r="C181" s="2377"/>
      <c r="D181" s="2377"/>
      <c r="E181" s="2377"/>
      <c r="F181" s="2377"/>
      <c r="G181" s="2377"/>
      <c r="H181" s="2377"/>
      <c r="I181" s="2377"/>
      <c r="J181" s="2377"/>
      <c r="K181" s="2377"/>
    </row>
    <row r="182" spans="1:11" ht="29.4" customHeight="1">
      <c r="B182" s="2377" t="s">
        <v>3531</v>
      </c>
      <c r="C182" s="2377"/>
      <c r="D182" s="2377"/>
      <c r="E182" s="2377"/>
      <c r="F182" s="2377"/>
      <c r="G182" s="2377"/>
      <c r="H182" s="2377"/>
      <c r="I182" s="2377"/>
      <c r="J182" s="2377"/>
      <c r="K182" s="2377"/>
    </row>
    <row r="183" spans="1:11" ht="29.4" customHeight="1">
      <c r="B183" s="2377" t="s">
        <v>3532</v>
      </c>
      <c r="C183" s="2377"/>
      <c r="D183" s="2377"/>
      <c r="E183" s="2377"/>
      <c r="F183" s="2377"/>
      <c r="G183" s="2377"/>
      <c r="H183" s="2377"/>
      <c r="I183" s="2377"/>
      <c r="J183" s="2377"/>
      <c r="K183" s="2377"/>
    </row>
    <row r="184" spans="1:11" ht="41.4" customHeight="1">
      <c r="B184" s="2377" t="s">
        <v>3533</v>
      </c>
      <c r="C184" s="2377"/>
      <c r="D184" s="2377"/>
      <c r="E184" s="2377"/>
      <c r="F184" s="2377"/>
      <c r="G184" s="2377"/>
      <c r="H184" s="2377"/>
      <c r="I184" s="2377"/>
      <c r="J184" s="2377"/>
      <c r="K184" s="2377"/>
    </row>
    <row r="185" spans="1:11">
      <c r="B185" s="2377" t="s">
        <v>3534</v>
      </c>
      <c r="C185" s="2377"/>
      <c r="D185" s="2377"/>
      <c r="E185" s="2377"/>
      <c r="F185" s="2377"/>
      <c r="G185" s="2377"/>
      <c r="H185" s="2377"/>
      <c r="I185" s="2377"/>
      <c r="J185" s="2377"/>
      <c r="K185" s="2377"/>
    </row>
    <row r="186" spans="1:11">
      <c r="B186" s="2377" t="s">
        <v>3535</v>
      </c>
      <c r="C186" s="2377"/>
      <c r="D186" s="2377"/>
      <c r="E186" s="2377"/>
      <c r="F186" s="2377"/>
      <c r="G186" s="2377"/>
      <c r="H186" s="2377"/>
      <c r="I186" s="2377"/>
      <c r="J186" s="2377"/>
      <c r="K186" s="2377"/>
    </row>
    <row r="187" spans="1:11" ht="24.6" customHeight="1">
      <c r="A187" s="428" t="s">
        <v>1060</v>
      </c>
      <c r="B187" s="1541" t="s">
        <v>3536</v>
      </c>
    </row>
    <row r="188" spans="1:11" ht="45.6" customHeight="1">
      <c r="B188" s="2377" t="s">
        <v>3537</v>
      </c>
      <c r="C188" s="2377"/>
      <c r="D188" s="2377"/>
      <c r="E188" s="2377"/>
      <c r="F188" s="2377"/>
      <c r="G188" s="2377"/>
      <c r="H188" s="2377"/>
      <c r="I188" s="2377"/>
      <c r="J188" s="2377"/>
      <c r="K188" s="2377"/>
    </row>
    <row r="189" spans="1:11">
      <c r="B189" s="408" t="s">
        <v>3538</v>
      </c>
    </row>
    <row r="190" spans="1:11">
      <c r="B190" s="408" t="s">
        <v>3539</v>
      </c>
    </row>
    <row r="191" spans="1:11">
      <c r="B191" s="408" t="s">
        <v>3540</v>
      </c>
    </row>
    <row r="192" spans="1:11">
      <c r="B192" s="408" t="s">
        <v>3541</v>
      </c>
    </row>
    <row r="193" spans="1:11">
      <c r="B193" s="408" t="s">
        <v>3542</v>
      </c>
    </row>
    <row r="194" spans="1:11">
      <c r="B194" s="408" t="s">
        <v>3543</v>
      </c>
    </row>
    <row r="195" spans="1:11">
      <c r="B195" s="408" t="s">
        <v>3544</v>
      </c>
    </row>
    <row r="196" spans="1:11" ht="31.2" customHeight="1">
      <c r="A196" s="1544" t="s">
        <v>660</v>
      </c>
      <c r="B196" s="810" t="s">
        <v>3545</v>
      </c>
    </row>
    <row r="197" spans="1:11" ht="89.4" customHeight="1">
      <c r="B197" s="2377" t="s">
        <v>3546</v>
      </c>
      <c r="C197" s="2377"/>
      <c r="D197" s="2377"/>
      <c r="E197" s="2377"/>
      <c r="F197" s="2377"/>
      <c r="G197" s="2377"/>
      <c r="H197" s="2377"/>
      <c r="I197" s="2377"/>
      <c r="J197" s="2377"/>
      <c r="K197" s="2377"/>
    </row>
    <row r="198" spans="1:11" ht="49.95" customHeight="1">
      <c r="B198" s="2377" t="s">
        <v>3547</v>
      </c>
      <c r="C198" s="2377"/>
      <c r="D198" s="2377"/>
      <c r="E198" s="2377"/>
      <c r="F198" s="2377"/>
      <c r="G198" s="2377"/>
      <c r="H198" s="2377"/>
      <c r="I198" s="2377"/>
      <c r="J198" s="2377"/>
      <c r="K198" s="2377"/>
    </row>
    <row r="199" spans="1:11">
      <c r="A199" s="1530" t="s">
        <v>661</v>
      </c>
      <c r="B199" s="810" t="s">
        <v>3548</v>
      </c>
    </row>
    <row r="200" spans="1:11" ht="54" customHeight="1">
      <c r="B200" s="2377" t="s">
        <v>3549</v>
      </c>
      <c r="C200" s="2377"/>
      <c r="D200" s="2377"/>
      <c r="E200" s="2377"/>
      <c r="F200" s="2377"/>
      <c r="G200" s="2377"/>
      <c r="H200" s="2377"/>
      <c r="I200" s="2377"/>
      <c r="J200" s="2377"/>
      <c r="K200" s="2377"/>
    </row>
    <row r="201" spans="1:11">
      <c r="A201" s="1530" t="s">
        <v>662</v>
      </c>
      <c r="B201" s="810" t="s">
        <v>3550</v>
      </c>
    </row>
    <row r="202" spans="1:11" ht="26.4" customHeight="1">
      <c r="A202" s="428" t="s">
        <v>560</v>
      </c>
      <c r="B202" s="1541" t="s">
        <v>3551</v>
      </c>
    </row>
    <row r="203" spans="1:11" ht="33.6" customHeight="1">
      <c r="B203" s="2377" t="s">
        <v>3552</v>
      </c>
      <c r="C203" s="2377"/>
      <c r="D203" s="2377"/>
      <c r="E203" s="2377"/>
      <c r="F203" s="2377"/>
      <c r="G203" s="2377"/>
      <c r="H203" s="2377"/>
      <c r="I203" s="2377"/>
      <c r="J203" s="2377"/>
      <c r="K203" s="2377"/>
    </row>
    <row r="204" spans="1:11" ht="48.6" customHeight="1">
      <c r="B204" s="2377" t="s">
        <v>3553</v>
      </c>
      <c r="C204" s="2377"/>
      <c r="D204" s="2377"/>
      <c r="E204" s="2377"/>
      <c r="F204" s="2377"/>
      <c r="G204" s="2377"/>
      <c r="H204" s="2377"/>
      <c r="I204" s="2377"/>
      <c r="J204" s="2377"/>
      <c r="K204" s="2377"/>
    </row>
    <row r="205" spans="1:11">
      <c r="A205" s="428" t="s">
        <v>1873</v>
      </c>
      <c r="B205" s="1541" t="s">
        <v>3554</v>
      </c>
    </row>
    <row r="206" spans="1:11" ht="45" customHeight="1">
      <c r="B206" s="2377" t="s">
        <v>3555</v>
      </c>
      <c r="C206" s="2377"/>
      <c r="D206" s="2377"/>
      <c r="E206" s="2377"/>
      <c r="F206" s="2377"/>
      <c r="G206" s="2377"/>
      <c r="H206" s="2377"/>
      <c r="I206" s="2377"/>
      <c r="J206" s="2377"/>
      <c r="K206" s="2377"/>
    </row>
    <row r="207" spans="1:11" ht="42" customHeight="1">
      <c r="B207" s="2377" t="s">
        <v>3556</v>
      </c>
      <c r="C207" s="2377"/>
      <c r="D207" s="2377"/>
      <c r="E207" s="2377"/>
      <c r="F207" s="2377"/>
      <c r="G207" s="2377"/>
      <c r="H207" s="2377"/>
      <c r="I207" s="2377"/>
      <c r="J207" s="2377"/>
      <c r="K207" s="2377"/>
    </row>
    <row r="208" spans="1:11" ht="60.6" customHeight="1">
      <c r="B208" s="2377" t="s">
        <v>3557</v>
      </c>
      <c r="C208" s="2377"/>
      <c r="D208" s="2377"/>
      <c r="E208" s="2377"/>
      <c r="F208" s="2377"/>
      <c r="G208" s="2377"/>
      <c r="H208" s="2377"/>
      <c r="I208" s="2377"/>
      <c r="J208" s="2377"/>
      <c r="K208" s="2377"/>
    </row>
    <row r="209" spans="1:11" ht="41.4" customHeight="1">
      <c r="B209" s="2377" t="s">
        <v>3558</v>
      </c>
      <c r="C209" s="2377"/>
      <c r="D209" s="2377"/>
      <c r="E209" s="2377"/>
      <c r="F209" s="2377"/>
      <c r="G209" s="2377"/>
      <c r="H209" s="2377"/>
      <c r="I209" s="2377"/>
      <c r="J209" s="2377"/>
      <c r="K209" s="2377"/>
    </row>
    <row r="210" spans="1:11">
      <c r="A210" s="409" t="s">
        <v>1875</v>
      </c>
      <c r="B210" s="1541" t="s">
        <v>3559</v>
      </c>
    </row>
    <row r="211" spans="1:11" ht="43.2" customHeight="1">
      <c r="B211" s="2377" t="s">
        <v>3560</v>
      </c>
      <c r="C211" s="2377"/>
      <c r="D211" s="2377"/>
      <c r="E211" s="2377"/>
      <c r="F211" s="2377"/>
      <c r="G211" s="2377"/>
      <c r="H211" s="2377"/>
      <c r="I211" s="2377"/>
      <c r="J211" s="2377"/>
      <c r="K211" s="2377"/>
    </row>
    <row r="212" spans="1:11" ht="50.4" customHeight="1">
      <c r="B212" s="2377" t="s">
        <v>3561</v>
      </c>
      <c r="C212" s="2377"/>
      <c r="D212" s="2377"/>
      <c r="E212" s="2377"/>
      <c r="F212" s="2377"/>
      <c r="G212" s="2377"/>
      <c r="H212" s="2377"/>
      <c r="I212" s="2377"/>
      <c r="J212" s="2377"/>
      <c r="K212" s="2377"/>
    </row>
    <row r="213" spans="1:11" ht="61.2" customHeight="1">
      <c r="B213" s="2377" t="s">
        <v>3562</v>
      </c>
      <c r="C213" s="2377"/>
      <c r="D213" s="2377"/>
      <c r="E213" s="2377"/>
      <c r="F213" s="2377"/>
      <c r="G213" s="2377"/>
      <c r="H213" s="2377"/>
      <c r="I213" s="2377"/>
      <c r="J213" s="2377"/>
      <c r="K213" s="2377"/>
    </row>
    <row r="214" spans="1:11" ht="37.950000000000003" customHeight="1">
      <c r="B214" s="2377" t="s">
        <v>3563</v>
      </c>
      <c r="C214" s="2377"/>
      <c r="D214" s="2377"/>
      <c r="E214" s="2377"/>
      <c r="F214" s="2377"/>
      <c r="G214" s="2377"/>
      <c r="H214" s="2377"/>
      <c r="I214" s="2377"/>
      <c r="J214" s="2377"/>
      <c r="K214" s="2377"/>
    </row>
    <row r="215" spans="1:11">
      <c r="A215" s="1530" t="s">
        <v>663</v>
      </c>
      <c r="B215" s="810" t="s">
        <v>3564</v>
      </c>
    </row>
    <row r="216" spans="1:11" ht="53.4" customHeight="1">
      <c r="B216" s="2377" t="s">
        <v>3565</v>
      </c>
      <c r="C216" s="2377"/>
      <c r="D216" s="2377"/>
      <c r="E216" s="2377"/>
      <c r="F216" s="2377"/>
      <c r="G216" s="2377"/>
      <c r="H216" s="2377"/>
      <c r="I216" s="2377"/>
      <c r="J216" s="2377"/>
      <c r="K216" s="2377"/>
    </row>
    <row r="217" spans="1:11" ht="23.4" customHeight="1">
      <c r="B217" s="3471" t="s">
        <v>3566</v>
      </c>
      <c r="C217" s="3471"/>
      <c r="D217" s="3471"/>
      <c r="E217" s="3471"/>
      <c r="F217" s="3471"/>
      <c r="G217" s="3471"/>
      <c r="H217" s="3471"/>
      <c r="I217" s="3471"/>
      <c r="J217" s="3471"/>
      <c r="K217" s="3471"/>
    </row>
    <row r="218" spans="1:11" ht="23.4" customHeight="1">
      <c r="B218" s="2823" t="s">
        <v>3567</v>
      </c>
      <c r="C218" s="2823"/>
      <c r="D218" s="2823"/>
      <c r="E218" s="2823"/>
      <c r="F218" s="2823"/>
      <c r="G218" s="2823"/>
      <c r="H218" s="2823"/>
      <c r="I218" s="2823"/>
      <c r="J218" s="2823"/>
      <c r="K218" s="2823"/>
    </row>
    <row r="219" spans="1:11" ht="23.4" customHeight="1"/>
    <row r="220" spans="1:11" ht="23.4" customHeight="1">
      <c r="B220" s="2823" t="s">
        <v>3568</v>
      </c>
      <c r="C220" s="2823"/>
      <c r="D220" s="2823"/>
      <c r="E220" s="2823"/>
      <c r="F220" s="2823"/>
      <c r="G220" s="2823"/>
      <c r="H220" s="2823"/>
      <c r="I220" s="2823"/>
      <c r="J220" s="2823"/>
      <c r="K220" s="2823"/>
    </row>
    <row r="221" spans="1:11" ht="23.4" customHeight="1">
      <c r="B221" s="408" t="s">
        <v>3569</v>
      </c>
    </row>
    <row r="222" spans="1:11" ht="23.4" customHeight="1">
      <c r="B222" s="408" t="s">
        <v>3570</v>
      </c>
    </row>
    <row r="223" spans="1:11" ht="32.4" customHeight="1">
      <c r="A223" s="806"/>
      <c r="B223" s="2829" t="s">
        <v>3571</v>
      </c>
      <c r="C223" s="2829"/>
      <c r="D223" s="2829"/>
      <c r="E223" s="2829"/>
      <c r="F223" s="2829"/>
      <c r="G223" s="2829"/>
      <c r="H223" s="2829"/>
      <c r="I223" s="2829"/>
      <c r="J223" s="2829"/>
      <c r="K223" s="2829"/>
    </row>
    <row r="224" spans="1:11" ht="18.600000000000001" customHeight="1">
      <c r="A224" s="806"/>
      <c r="B224" s="806"/>
      <c r="C224" s="806"/>
      <c r="D224" s="806"/>
      <c r="E224" s="806"/>
      <c r="F224" s="806"/>
      <c r="G224" s="806"/>
      <c r="H224" s="806"/>
      <c r="I224" s="806"/>
      <c r="J224" s="806"/>
      <c r="K224" s="806"/>
    </row>
    <row r="225" spans="1:11" ht="23.4" customHeight="1">
      <c r="B225" s="3471" t="s">
        <v>3572</v>
      </c>
      <c r="C225" s="3471"/>
      <c r="D225" s="3471"/>
      <c r="E225" s="3471"/>
      <c r="F225" s="3471"/>
      <c r="G225" s="3471"/>
      <c r="H225" s="3471"/>
      <c r="I225" s="3471"/>
      <c r="J225" s="3471"/>
      <c r="K225" s="3471"/>
    </row>
    <row r="226" spans="1:11" ht="23.4" customHeight="1">
      <c r="B226" s="2823" t="s">
        <v>3567</v>
      </c>
      <c r="C226" s="2823"/>
      <c r="D226" s="2823"/>
      <c r="E226" s="2823"/>
      <c r="F226" s="2823"/>
      <c r="G226" s="2823"/>
      <c r="H226" s="2823"/>
      <c r="I226" s="2823"/>
      <c r="J226" s="2823"/>
      <c r="K226" s="2823"/>
    </row>
    <row r="227" spans="1:11" ht="23.4" customHeight="1"/>
    <row r="228" spans="1:11" ht="23.4" customHeight="1">
      <c r="B228" s="2823" t="s">
        <v>3568</v>
      </c>
      <c r="C228" s="2823"/>
      <c r="D228" s="2823"/>
      <c r="E228" s="2823"/>
      <c r="F228" s="2823"/>
      <c r="G228" s="2823"/>
      <c r="H228" s="2823"/>
      <c r="I228" s="2823"/>
      <c r="J228" s="2823"/>
      <c r="K228" s="2823"/>
    </row>
    <row r="229" spans="1:11" ht="23.4" customHeight="1">
      <c r="B229" s="408" t="s">
        <v>3569</v>
      </c>
    </row>
    <row r="230" spans="1:11" ht="23.4" customHeight="1">
      <c r="B230" s="408" t="s">
        <v>3570</v>
      </c>
    </row>
    <row r="231" spans="1:11" ht="32.4" customHeight="1">
      <c r="A231" s="806"/>
      <c r="B231" s="2829" t="s">
        <v>3571</v>
      </c>
      <c r="C231" s="2829"/>
      <c r="D231" s="2829"/>
      <c r="E231" s="2829"/>
      <c r="F231" s="2829"/>
      <c r="G231" s="2829"/>
      <c r="H231" s="2829"/>
      <c r="I231" s="2829"/>
      <c r="J231" s="2829"/>
      <c r="K231" s="2829"/>
    </row>
    <row r="232" spans="1:11" ht="32.4" customHeight="1">
      <c r="A232" s="806"/>
      <c r="B232" s="806"/>
      <c r="C232" s="806"/>
      <c r="D232" s="806"/>
      <c r="E232" s="806"/>
      <c r="F232" s="806"/>
      <c r="G232" s="806"/>
      <c r="H232" s="806"/>
      <c r="I232" s="806"/>
      <c r="J232" s="806"/>
      <c r="K232" s="806"/>
    </row>
    <row r="233" spans="1:11" ht="23.4" customHeight="1">
      <c r="B233" s="3471" t="s">
        <v>3573</v>
      </c>
      <c r="C233" s="3471"/>
      <c r="D233" s="3471"/>
      <c r="E233" s="3471"/>
      <c r="F233" s="3471"/>
      <c r="G233" s="3471"/>
      <c r="H233" s="3471"/>
      <c r="I233" s="3471"/>
      <c r="J233" s="3471"/>
      <c r="K233" s="3471"/>
    </row>
    <row r="234" spans="1:11" ht="23.4" customHeight="1">
      <c r="B234" s="2823" t="s">
        <v>3567</v>
      </c>
      <c r="C234" s="2823"/>
      <c r="D234" s="2823"/>
      <c r="E234" s="2823"/>
      <c r="F234" s="2823"/>
      <c r="G234" s="2823"/>
      <c r="H234" s="2823"/>
      <c r="I234" s="2823"/>
      <c r="J234" s="2823"/>
      <c r="K234" s="2823"/>
    </row>
    <row r="235" spans="1:11" ht="23.4" customHeight="1"/>
    <row r="236" spans="1:11" ht="23.4" customHeight="1">
      <c r="B236" s="2823" t="s">
        <v>3568</v>
      </c>
      <c r="C236" s="2823"/>
      <c r="D236" s="2823"/>
      <c r="E236" s="2823"/>
      <c r="F236" s="2823"/>
      <c r="G236" s="2823"/>
      <c r="H236" s="2823"/>
      <c r="I236" s="2823"/>
      <c r="J236" s="2823"/>
      <c r="K236" s="2823"/>
    </row>
    <row r="237" spans="1:11" ht="23.4" customHeight="1">
      <c r="B237" s="408" t="s">
        <v>3569</v>
      </c>
    </row>
    <row r="238" spans="1:11" ht="23.4" customHeight="1">
      <c r="B238" s="408" t="s">
        <v>3570</v>
      </c>
    </row>
    <row r="239" spans="1:11" ht="32.4" customHeight="1">
      <c r="A239" s="806"/>
      <c r="B239" s="2829" t="s">
        <v>3571</v>
      </c>
      <c r="C239" s="2829"/>
      <c r="D239" s="2829"/>
      <c r="E239" s="2829"/>
      <c r="F239" s="2829"/>
      <c r="G239" s="2829"/>
      <c r="H239" s="2829"/>
      <c r="I239" s="2829"/>
      <c r="J239" s="2829"/>
      <c r="K239" s="2829"/>
    </row>
    <row r="240" spans="1:11" ht="23.4" customHeight="1"/>
    <row r="241" spans="2:2" ht="13.2" customHeight="1">
      <c r="B241" s="1540" t="s">
        <v>3574</v>
      </c>
    </row>
    <row r="242" spans="2:2" ht="23.4" customHeight="1"/>
  </sheetData>
  <mergeCells count="83">
    <mergeCell ref="B231:K231"/>
    <mergeCell ref="B233:K233"/>
    <mergeCell ref="B234:K234"/>
    <mergeCell ref="B236:K236"/>
    <mergeCell ref="B239:K239"/>
    <mergeCell ref="B228:K228"/>
    <mergeCell ref="B211:K211"/>
    <mergeCell ref="B212:K212"/>
    <mergeCell ref="B213:K213"/>
    <mergeCell ref="B214:K214"/>
    <mergeCell ref="B216:K216"/>
    <mergeCell ref="B217:K217"/>
    <mergeCell ref="B218:K218"/>
    <mergeCell ref="B220:K220"/>
    <mergeCell ref="B223:K223"/>
    <mergeCell ref="B225:K225"/>
    <mergeCell ref="B226:K226"/>
    <mergeCell ref="B209:K209"/>
    <mergeCell ref="B185:K185"/>
    <mergeCell ref="B186:K186"/>
    <mergeCell ref="B188:K188"/>
    <mergeCell ref="B197:K197"/>
    <mergeCell ref="B198:K198"/>
    <mergeCell ref="B200:K200"/>
    <mergeCell ref="B203:K203"/>
    <mergeCell ref="B204:K204"/>
    <mergeCell ref="B206:K206"/>
    <mergeCell ref="B207:K207"/>
    <mergeCell ref="B208:K208"/>
    <mergeCell ref="B145:K145"/>
    <mergeCell ref="B184:K184"/>
    <mergeCell ref="B164:K164"/>
    <mergeCell ref="B165:K165"/>
    <mergeCell ref="B171:K171"/>
    <mergeCell ref="B175:K175"/>
    <mergeCell ref="B176:K176"/>
    <mergeCell ref="B178:K178"/>
    <mergeCell ref="B179:K179"/>
    <mergeCell ref="B180:K180"/>
    <mergeCell ref="B181:K181"/>
    <mergeCell ref="B182:K182"/>
    <mergeCell ref="B183:K183"/>
    <mergeCell ref="B135:K135"/>
    <mergeCell ref="B127:K127"/>
    <mergeCell ref="B30:K30"/>
    <mergeCell ref="B32:K35"/>
    <mergeCell ref="B162:K162"/>
    <mergeCell ref="B146:K146"/>
    <mergeCell ref="B149:K149"/>
    <mergeCell ref="B150:K150"/>
    <mergeCell ref="B151:K151"/>
    <mergeCell ref="B152:K152"/>
    <mergeCell ref="B154:K154"/>
    <mergeCell ref="B155:K155"/>
    <mergeCell ref="B157:K157"/>
    <mergeCell ref="B158:K158"/>
    <mergeCell ref="B159:K159"/>
    <mergeCell ref="B160:K160"/>
    <mergeCell ref="B143:K143"/>
    <mergeCell ref="B2:K2"/>
    <mergeCell ref="B3:K3"/>
    <mergeCell ref="B4:K4"/>
    <mergeCell ref="B5:K5"/>
    <mergeCell ref="B100:K100"/>
    <mergeCell ref="B29:K29"/>
    <mergeCell ref="B138:K138"/>
    <mergeCell ref="B139:K139"/>
    <mergeCell ref="B140:K140"/>
    <mergeCell ref="B141:K141"/>
    <mergeCell ref="B142:K142"/>
    <mergeCell ref="B128:K128"/>
    <mergeCell ref="B132:K132"/>
    <mergeCell ref="B133:K133"/>
    <mergeCell ref="B134:K134"/>
    <mergeCell ref="M6:O7"/>
    <mergeCell ref="B115:K115"/>
    <mergeCell ref="B118:K118"/>
    <mergeCell ref="B121:K121"/>
    <mergeCell ref="B124:K124"/>
    <mergeCell ref="B107:K107"/>
    <mergeCell ref="B108:K108"/>
    <mergeCell ref="B111:K111"/>
    <mergeCell ref="B114:K114"/>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6" manualBreakCount="6">
    <brk id="58" max="10" man="1"/>
    <brk id="112" max="10" man="1"/>
    <brk id="140" max="10" man="1"/>
    <brk id="165" max="10" man="1"/>
    <brk id="200" max="10" man="1"/>
    <brk id="22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78945" r:id="rId4" name="Button 1">
              <controlPr defaultSize="0" print="0" autoFill="0" autoPict="0" macro="[0]!ToMainMenu">
                <anchor>
                  <from>
                    <xdr:col>12</xdr:col>
                    <xdr:colOff>7620</xdr:colOff>
                    <xdr:row>1</xdr:row>
                    <xdr:rowOff>83820</xdr:rowOff>
                  </from>
                  <to>
                    <xdr:col>14</xdr:col>
                    <xdr:colOff>312420</xdr:colOff>
                    <xdr:row>3</xdr:row>
                    <xdr:rowOff>22860</xdr:rowOff>
                  </to>
                </anchor>
              </controlPr>
            </control>
          </mc:Choice>
        </mc:AlternateContent>
        <mc:AlternateContent xmlns:mc="http://schemas.openxmlformats.org/markup-compatibility/2006">
          <mc:Choice Requires="x14">
            <control shapeId="978946" r:id="rId5" name="Button 2">
              <controlPr defaultSize="0" print="0" autoFill="0" autoPict="0" macro="[0]!PrintSheet">
                <anchor>
                  <from>
                    <xdr:col>12</xdr:col>
                    <xdr:colOff>7620</xdr:colOff>
                    <xdr:row>7</xdr:row>
                    <xdr:rowOff>60960</xdr:rowOff>
                  </from>
                  <to>
                    <xdr:col>14</xdr:col>
                    <xdr:colOff>312420</xdr:colOff>
                    <xdr:row>9</xdr:row>
                    <xdr:rowOff>76200</xdr:rowOff>
                  </to>
                </anchor>
              </controlPr>
            </control>
          </mc:Choice>
        </mc:AlternateContent>
        <mc:AlternateContent xmlns:mc="http://schemas.openxmlformats.org/markup-compatibility/2006">
          <mc:Choice Requires="x14">
            <control shapeId="978947" r:id="rId6" name="Button 3">
              <controlPr defaultSize="0" print="0" autoFill="0" autoPict="0" macro="[0]!PrintPreview">
                <anchor>
                  <from>
                    <xdr:col>12</xdr:col>
                    <xdr:colOff>7620</xdr:colOff>
                    <xdr:row>3</xdr:row>
                    <xdr:rowOff>38100</xdr:rowOff>
                  </from>
                  <to>
                    <xdr:col>14</xdr:col>
                    <xdr:colOff>312420</xdr:colOff>
                    <xdr:row>5</xdr:row>
                    <xdr:rowOff>0</xdr:rowOff>
                  </to>
                </anchor>
              </controlPr>
            </control>
          </mc:Choice>
        </mc:AlternateContent>
        <mc:AlternateContent xmlns:mc="http://schemas.openxmlformats.org/markup-compatibility/2006">
          <mc:Choice Requires="x14">
            <control shapeId="978948" r:id="rId7" name="Button 4">
              <controlPr defaultSize="0" print="0" autoFill="0" autoPict="0" macro="[0]!ToDataEntry">
                <anchor>
                  <from>
                    <xdr:col>12</xdr:col>
                    <xdr:colOff>7620</xdr:colOff>
                    <xdr:row>9</xdr:row>
                    <xdr:rowOff>99060</xdr:rowOff>
                  </from>
                  <to>
                    <xdr:col>14</xdr:col>
                    <xdr:colOff>312420</xdr:colOff>
                    <xdr:row>11</xdr:row>
                    <xdr:rowOff>45720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
  <dimension ref="A1:K156"/>
  <sheetViews>
    <sheetView showGridLines="0" showRowColHeaders="0" zoomScaleNormal="100" workbookViewId="0">
      <selection activeCell="C97" sqref="C97:G97"/>
    </sheetView>
  </sheetViews>
  <sheetFormatPr defaultColWidth="8.88671875" defaultRowHeight="13.2"/>
  <cols>
    <col min="1" max="1" width="2.33203125" style="408" customWidth="1"/>
    <col min="2" max="11" width="8.5546875" style="408" customWidth="1"/>
    <col min="12" max="16384" width="8.88671875" style="408"/>
  </cols>
  <sheetData>
    <row r="1" spans="1:11" ht="13.8" thickBot="1">
      <c r="B1" s="960"/>
      <c r="C1" s="960"/>
      <c r="D1" s="960"/>
      <c r="E1" s="960"/>
      <c r="F1" s="960"/>
      <c r="G1" s="960"/>
      <c r="H1" s="960"/>
      <c r="I1" s="960"/>
      <c r="J1" s="960"/>
      <c r="K1" s="960"/>
    </row>
    <row r="2" spans="1:11" ht="13.8" thickTop="1">
      <c r="A2" s="961"/>
      <c r="K2" s="961"/>
    </row>
    <row r="3" spans="1:11" s="503" customFormat="1" ht="12" customHeight="1">
      <c r="A3" s="962"/>
      <c r="B3" s="3473" t="str">
        <f>+'Master Data'!F525</f>
        <v>Annexure 6</v>
      </c>
      <c r="C3" s="3474"/>
      <c r="D3" s="3474"/>
      <c r="E3" s="3474"/>
      <c r="F3" s="3474"/>
      <c r="G3" s="3474"/>
      <c r="H3" s="3474"/>
      <c r="I3" s="3474"/>
      <c r="J3" s="3474"/>
      <c r="K3" s="3475"/>
    </row>
    <row r="4" spans="1:11">
      <c r="A4" s="961"/>
      <c r="K4" s="961"/>
    </row>
    <row r="5" spans="1:11">
      <c r="A5" s="961"/>
      <c r="K5" s="961"/>
    </row>
    <row r="6" spans="1:11" ht="22.8">
      <c r="A6" s="961"/>
      <c r="B6" s="3476" t="s">
        <v>1549</v>
      </c>
      <c r="C6" s="3476"/>
      <c r="D6" s="3476"/>
      <c r="E6" s="3476"/>
      <c r="F6" s="3476"/>
      <c r="G6" s="3476"/>
      <c r="H6" s="3476"/>
      <c r="I6" s="3476"/>
      <c r="J6" s="3476"/>
      <c r="K6" s="3477"/>
    </row>
    <row r="7" spans="1:11">
      <c r="A7" s="961"/>
      <c r="K7" s="961"/>
    </row>
    <row r="8" spans="1:11" ht="17.399999999999999">
      <c r="A8" s="961"/>
      <c r="B8" s="3478" t="s">
        <v>1458</v>
      </c>
      <c r="C8" s="3478"/>
      <c r="D8" s="3478"/>
      <c r="E8" s="3478"/>
      <c r="F8" s="3478"/>
      <c r="G8" s="3478"/>
      <c r="H8" s="3478"/>
      <c r="I8" s="3478"/>
      <c r="J8" s="3478"/>
      <c r="K8" s="3479"/>
    </row>
    <row r="9" spans="1:11">
      <c r="A9" s="961"/>
      <c r="K9" s="961"/>
    </row>
    <row r="10" spans="1:11">
      <c r="A10" s="961"/>
      <c r="K10" s="961"/>
    </row>
    <row r="11" spans="1:11">
      <c r="A11" s="961"/>
      <c r="K11" s="961"/>
    </row>
    <row r="12" spans="1:11">
      <c r="A12" s="961"/>
      <c r="K12" s="961"/>
    </row>
    <row r="13" spans="1:11">
      <c r="A13" s="961"/>
      <c r="E13"/>
      <c r="K13" s="961"/>
    </row>
    <row r="14" spans="1:11">
      <c r="A14" s="961"/>
      <c r="K14" s="961"/>
    </row>
    <row r="15" spans="1:11">
      <c r="A15" s="961"/>
      <c r="K15" s="961"/>
    </row>
    <row r="16" spans="1:11">
      <c r="A16" s="961"/>
      <c r="K16" s="961"/>
    </row>
    <row r="17" spans="1:11">
      <c r="A17" s="961"/>
      <c r="K17" s="961"/>
    </row>
    <row r="18" spans="1:11">
      <c r="A18" s="961"/>
      <c r="K18" s="961"/>
    </row>
    <row r="19" spans="1:11">
      <c r="A19" s="961"/>
      <c r="K19" s="961"/>
    </row>
    <row r="20" spans="1:11">
      <c r="A20" s="961"/>
      <c r="K20" s="961"/>
    </row>
    <row r="21" spans="1:11">
      <c r="A21" s="961"/>
      <c r="K21" s="961"/>
    </row>
    <row r="22" spans="1:11">
      <c r="A22" s="961"/>
      <c r="K22" s="961"/>
    </row>
    <row r="23" spans="1:11" ht="67.2" customHeight="1">
      <c r="A23" s="961"/>
      <c r="B23" s="3480" t="s">
        <v>1459</v>
      </c>
      <c r="C23" s="3481"/>
      <c r="D23" s="3486" t="str">
        <f>+'Master Data'!D18:H18</f>
        <v>INGWAVUMA: JOSINI: REPAIRS AND MAINTENANCE TO TWO CLASSROOMS</v>
      </c>
      <c r="E23" s="3487"/>
      <c r="F23" s="3487"/>
      <c r="G23" s="3487"/>
      <c r="H23" s="3487"/>
      <c r="I23" s="3487"/>
      <c r="J23" s="3487"/>
      <c r="K23" s="3488"/>
    </row>
    <row r="24" spans="1:11">
      <c r="A24" s="961"/>
      <c r="B24" s="3482"/>
      <c r="C24" s="3483"/>
      <c r="D24" s="3489"/>
      <c r="E24" s="3490"/>
      <c r="F24" s="3490"/>
      <c r="G24" s="3490"/>
      <c r="H24" s="3490"/>
      <c r="I24" s="3490"/>
      <c r="J24" s="3490"/>
      <c r="K24" s="3491"/>
    </row>
    <row r="25" spans="1:11">
      <c r="A25" s="961"/>
      <c r="B25" s="3482"/>
      <c r="C25" s="3483"/>
      <c r="D25" s="3489"/>
      <c r="E25" s="3490"/>
      <c r="F25" s="3490"/>
      <c r="G25" s="3490"/>
      <c r="H25" s="3490"/>
      <c r="I25" s="3490"/>
      <c r="J25" s="3490"/>
      <c r="K25" s="3491"/>
    </row>
    <row r="26" spans="1:11">
      <c r="A26" s="961"/>
      <c r="B26" s="3482"/>
      <c r="C26" s="3483"/>
      <c r="D26" s="3489"/>
      <c r="E26" s="3490"/>
      <c r="F26" s="3490"/>
      <c r="G26" s="3490"/>
      <c r="H26" s="3490"/>
      <c r="I26" s="3490"/>
      <c r="J26" s="3490"/>
      <c r="K26" s="3491"/>
    </row>
    <row r="27" spans="1:11">
      <c r="A27" s="961"/>
      <c r="B27" s="3484"/>
      <c r="C27" s="3485"/>
      <c r="D27" s="3492"/>
      <c r="E27" s="3493"/>
      <c r="F27" s="3493"/>
      <c r="G27" s="3493"/>
      <c r="H27" s="3493"/>
      <c r="I27" s="3493"/>
      <c r="J27" s="3493"/>
      <c r="K27" s="3494"/>
    </row>
    <row r="28" spans="1:11">
      <c r="A28" s="961"/>
      <c r="K28" s="961"/>
    </row>
    <row r="29" spans="1:11">
      <c r="A29" s="961"/>
      <c r="K29" s="961"/>
    </row>
    <row r="30" spans="1:11">
      <c r="A30" s="961"/>
      <c r="K30" s="961"/>
    </row>
    <row r="31" spans="1:11">
      <c r="A31" s="961"/>
      <c r="K31" s="961"/>
    </row>
    <row r="32" spans="1:11" ht="25.2" customHeight="1">
      <c r="A32" s="961"/>
      <c r="C32" s="3513" t="s">
        <v>3645</v>
      </c>
      <c r="D32" s="3514"/>
      <c r="E32" s="3497" t="str">
        <f>+'Master Data'!D13</f>
        <v>021077</v>
      </c>
      <c r="F32" s="3498"/>
      <c r="G32" s="3498"/>
      <c r="H32" s="3498"/>
      <c r="I32" s="3499"/>
      <c r="K32" s="961"/>
    </row>
    <row r="33" spans="1:11" ht="25.2" customHeight="1">
      <c r="A33" s="961"/>
      <c r="C33" s="963" t="s">
        <v>1460</v>
      </c>
      <c r="E33" s="3497" t="str">
        <f>+'Master Data'!E208:H208</f>
        <v>Sipho Dlamini</v>
      </c>
      <c r="F33" s="3498"/>
      <c r="G33" s="3498"/>
      <c r="H33" s="3498"/>
      <c r="I33" s="3499"/>
      <c r="K33" s="961"/>
    </row>
    <row r="34" spans="1:11" ht="25.2" customHeight="1">
      <c r="A34" s="961"/>
      <c r="C34" s="963" t="s">
        <v>1461</v>
      </c>
      <c r="E34" s="3497" t="str">
        <f>+'Master Data'!D15</f>
        <v>North Coast</v>
      </c>
      <c r="F34" s="3498"/>
      <c r="G34" s="3498"/>
      <c r="H34" s="3498"/>
      <c r="I34" s="3499"/>
      <c r="K34" s="961"/>
    </row>
    <row r="35" spans="1:11" ht="25.2" customHeight="1">
      <c r="A35" s="961"/>
      <c r="C35" s="963" t="s">
        <v>1462</v>
      </c>
      <c r="E35" s="3497">
        <f>+'Master Data'!F15</f>
        <v>0</v>
      </c>
      <c r="F35" s="3498"/>
      <c r="G35" s="3498"/>
      <c r="H35" s="3498"/>
      <c r="I35" s="3499"/>
      <c r="K35" s="961"/>
    </row>
    <row r="36" spans="1:11" ht="25.2" customHeight="1">
      <c r="A36" s="961"/>
      <c r="C36" s="963" t="s">
        <v>1463</v>
      </c>
      <c r="E36" s="3497" t="str">
        <f>+'Master Data'!H15</f>
        <v>???</v>
      </c>
      <c r="F36" s="3498"/>
      <c r="G36" s="3498"/>
      <c r="H36" s="3498"/>
      <c r="I36" s="3499"/>
      <c r="K36" s="961"/>
    </row>
    <row r="37" spans="1:11">
      <c r="A37" s="961"/>
      <c r="K37" s="961"/>
    </row>
    <row r="38" spans="1:11">
      <c r="A38" s="961"/>
      <c r="K38" s="961"/>
    </row>
    <row r="39" spans="1:11">
      <c r="A39" s="961"/>
      <c r="K39" s="961"/>
    </row>
    <row r="40" spans="1:11">
      <c r="A40" s="961"/>
      <c r="K40" s="961"/>
    </row>
    <row r="41" spans="1:11">
      <c r="A41" s="961"/>
      <c r="K41" s="961"/>
    </row>
    <row r="42" spans="1:11">
      <c r="A42" s="961"/>
      <c r="K42" s="961"/>
    </row>
    <row r="43" spans="1:11">
      <c r="A43" s="961"/>
      <c r="K43" s="961"/>
    </row>
    <row r="44" spans="1:11">
      <c r="A44" s="961"/>
      <c r="K44" s="961"/>
    </row>
    <row r="45" spans="1:11">
      <c r="A45" s="961"/>
      <c r="K45" s="961"/>
    </row>
    <row r="46" spans="1:11">
      <c r="A46" s="961"/>
      <c r="K46" s="961"/>
    </row>
    <row r="47" spans="1:11">
      <c r="A47" s="961"/>
      <c r="K47" s="961"/>
    </row>
    <row r="48" spans="1:11">
      <c r="A48" s="961"/>
      <c r="K48" s="961"/>
    </row>
    <row r="49" spans="1:11" ht="13.8" thickBot="1">
      <c r="A49" s="961"/>
      <c r="B49" s="964"/>
      <c r="C49" s="960"/>
      <c r="D49" s="960"/>
      <c r="E49" s="960"/>
      <c r="F49" s="960"/>
      <c r="G49" s="960"/>
      <c r="H49" s="960"/>
      <c r="I49" s="960"/>
      <c r="J49" s="960"/>
      <c r="K49" s="965"/>
    </row>
    <row r="50" spans="1:11" ht="18.600000000000001" thickTop="1">
      <c r="B50" s="966" t="s">
        <v>1464</v>
      </c>
    </row>
    <row r="52" spans="1:11" ht="99.6" customHeight="1">
      <c r="B52" s="3495" t="s">
        <v>1465</v>
      </c>
      <c r="C52" s="3495"/>
      <c r="D52" s="3495"/>
      <c r="E52" s="3495"/>
      <c r="F52" s="3495"/>
      <c r="G52" s="3495"/>
      <c r="H52" s="3495"/>
      <c r="I52" s="3495"/>
      <c r="J52" s="3495"/>
      <c r="K52" s="3495"/>
    </row>
    <row r="53" spans="1:11">
      <c r="B53" s="1273"/>
      <c r="C53" s="1273"/>
      <c r="D53" s="1273"/>
      <c r="E53" s="1273"/>
      <c r="F53" s="1273"/>
      <c r="G53" s="1273"/>
      <c r="H53" s="1273"/>
      <c r="I53" s="1273"/>
      <c r="J53" s="1273"/>
      <c r="K53" s="1273"/>
    </row>
    <row r="54" spans="1:11" ht="70.2" customHeight="1">
      <c r="B54" s="3495" t="s">
        <v>1466</v>
      </c>
      <c r="C54" s="3495"/>
      <c r="D54" s="3495"/>
      <c r="E54" s="3495"/>
      <c r="F54" s="3495"/>
      <c r="G54" s="3495"/>
      <c r="H54" s="3495"/>
      <c r="I54" s="3495"/>
      <c r="J54" s="3495"/>
      <c r="K54" s="3495"/>
    </row>
    <row r="55" spans="1:11">
      <c r="B55" s="1273"/>
      <c r="C55" s="1273"/>
      <c r="D55" s="1273"/>
      <c r="E55" s="1273"/>
      <c r="F55" s="1273"/>
      <c r="G55" s="1273"/>
      <c r="H55" s="1273"/>
      <c r="I55" s="1273"/>
      <c r="J55" s="1273"/>
      <c r="K55" s="1273"/>
    </row>
    <row r="56" spans="1:11" ht="151.19999999999999" customHeight="1">
      <c r="B56" s="3495" t="s">
        <v>1467</v>
      </c>
      <c r="C56" s="3495"/>
      <c r="D56" s="3495"/>
      <c r="E56" s="3495"/>
      <c r="F56" s="3495"/>
      <c r="G56" s="3495"/>
      <c r="H56" s="3495"/>
      <c r="I56" s="3495"/>
      <c r="J56" s="3495"/>
      <c r="K56" s="3495"/>
    </row>
    <row r="57" spans="1:11">
      <c r="B57" s="1273"/>
      <c r="C57" s="1273"/>
      <c r="D57" s="1273"/>
      <c r="E57" s="1273"/>
      <c r="F57" s="1273"/>
      <c r="G57" s="1273"/>
      <c r="H57" s="1273"/>
      <c r="I57" s="1273"/>
      <c r="J57" s="1273"/>
      <c r="K57" s="1273"/>
    </row>
    <row r="58" spans="1:11" ht="129" customHeight="1">
      <c r="B58" s="3495" t="s">
        <v>1468</v>
      </c>
      <c r="C58" s="3495"/>
      <c r="D58" s="3495"/>
      <c r="E58" s="3495"/>
      <c r="F58" s="3495"/>
      <c r="G58" s="3495"/>
      <c r="H58" s="3495"/>
      <c r="I58" s="3495"/>
      <c r="J58" s="3495"/>
      <c r="K58" s="3495"/>
    </row>
    <row r="60" spans="1:11" ht="18">
      <c r="B60" s="966" t="s">
        <v>1469</v>
      </c>
    </row>
    <row r="62" spans="1:11" ht="37.200000000000003" customHeight="1">
      <c r="B62" s="3496" t="s">
        <v>1470</v>
      </c>
      <c r="C62" s="3496"/>
      <c r="D62" s="3496"/>
      <c r="E62" s="3496"/>
      <c r="F62" s="3496"/>
      <c r="G62" s="3496"/>
      <c r="H62" s="3496"/>
      <c r="I62" s="3496"/>
      <c r="J62" s="3496"/>
      <c r="K62" s="3496"/>
    </row>
    <row r="64" spans="1:11" ht="15.6" customHeight="1">
      <c r="B64" s="3472" t="s">
        <v>1471</v>
      </c>
      <c r="C64" s="3472"/>
      <c r="D64" s="3472"/>
      <c r="E64" s="3472"/>
      <c r="F64" s="3472"/>
      <c r="G64" s="3472"/>
      <c r="H64" s="3472"/>
      <c r="I64" s="3472"/>
      <c r="J64" s="3472"/>
      <c r="K64" s="3472"/>
    </row>
    <row r="65" spans="2:11" ht="32.4" customHeight="1">
      <c r="B65" s="3472" t="s">
        <v>1472</v>
      </c>
      <c r="C65" s="3472"/>
      <c r="D65" s="3472"/>
      <c r="E65" s="3472"/>
      <c r="F65" s="3472"/>
      <c r="G65" s="3472"/>
      <c r="H65" s="3472"/>
      <c r="I65" s="3472"/>
      <c r="J65" s="3472"/>
      <c r="K65" s="3472"/>
    </row>
    <row r="66" spans="2:11" ht="15.6" customHeight="1">
      <c r="B66" s="3472" t="s">
        <v>1473</v>
      </c>
      <c r="C66" s="3472"/>
      <c r="D66" s="3472"/>
      <c r="E66" s="3472"/>
      <c r="F66" s="3472"/>
      <c r="G66" s="3472"/>
      <c r="H66" s="3472"/>
      <c r="I66" s="3472"/>
      <c r="J66" s="3472"/>
      <c r="K66" s="3472"/>
    </row>
    <row r="67" spans="2:11" ht="15.6" customHeight="1">
      <c r="B67" s="3472" t="s">
        <v>1474</v>
      </c>
      <c r="C67" s="3472"/>
      <c r="D67" s="3472"/>
      <c r="E67" s="3472"/>
      <c r="F67" s="3472"/>
      <c r="G67" s="3472"/>
      <c r="H67" s="3472"/>
      <c r="I67" s="3472"/>
      <c r="J67" s="3472"/>
      <c r="K67" s="3472"/>
    </row>
    <row r="69" spans="2:11" ht="97.95" customHeight="1">
      <c r="B69" s="967" t="s">
        <v>291</v>
      </c>
      <c r="C69" s="3495" t="s">
        <v>1475</v>
      </c>
      <c r="D69" s="3495"/>
      <c r="E69" s="3495"/>
      <c r="F69" s="3495"/>
      <c r="G69" s="3495"/>
      <c r="H69" s="3495"/>
      <c r="I69" s="3495"/>
      <c r="J69" s="3495"/>
      <c r="K69" s="3495"/>
    </row>
    <row r="70" spans="2:11" ht="30" customHeight="1">
      <c r="B70" s="967" t="s">
        <v>401</v>
      </c>
      <c r="C70" s="3495" t="s">
        <v>1476</v>
      </c>
      <c r="D70" s="3495"/>
      <c r="E70" s="3495"/>
      <c r="F70" s="3495"/>
      <c r="G70" s="3495"/>
      <c r="H70" s="3495"/>
      <c r="I70" s="3495"/>
      <c r="J70" s="3495"/>
      <c r="K70" s="3495"/>
    </row>
    <row r="72" spans="2:11" ht="51.6" customHeight="1">
      <c r="B72" s="3500" t="s">
        <v>1477</v>
      </c>
      <c r="C72" s="3500"/>
      <c r="D72" s="3500"/>
      <c r="E72" s="3500"/>
      <c r="F72" s="3500"/>
      <c r="G72" s="3500"/>
      <c r="H72" s="3500"/>
      <c r="I72" s="3500"/>
      <c r="J72" s="3500"/>
      <c r="K72" s="3500"/>
    </row>
    <row r="73" spans="2:11" ht="15.6">
      <c r="B73" s="968"/>
    </row>
    <row r="74" spans="2:11" ht="15.6" customHeight="1">
      <c r="B74" s="3472" t="s">
        <v>1478</v>
      </c>
      <c r="C74" s="3472"/>
      <c r="D74" s="3472"/>
      <c r="E74" s="3472"/>
      <c r="F74" s="3472"/>
      <c r="G74" s="3472"/>
      <c r="H74" s="3472"/>
      <c r="I74" s="3472"/>
      <c r="J74" s="3472"/>
      <c r="K74" s="3472"/>
    </row>
    <row r="75" spans="2:11" ht="15.6">
      <c r="B75" s="968"/>
    </row>
    <row r="76" spans="2:11" ht="39" customHeight="1">
      <c r="B76" s="3500" t="s">
        <v>1479</v>
      </c>
      <c r="C76" s="3500"/>
      <c r="D76" s="3500"/>
      <c r="E76" s="3500"/>
      <c r="F76" s="3500"/>
      <c r="G76" s="3500"/>
      <c r="H76" s="3500"/>
      <c r="I76" s="3500"/>
      <c r="J76" s="3500"/>
      <c r="K76" s="3500"/>
    </row>
    <row r="77" spans="2:11" ht="15.6">
      <c r="B77" s="968"/>
    </row>
    <row r="78" spans="2:11" ht="51.6" customHeight="1">
      <c r="B78" s="3472" t="s">
        <v>1480</v>
      </c>
      <c r="C78" s="3472"/>
      <c r="D78" s="3472"/>
      <c r="E78" s="3472"/>
      <c r="F78" s="3472"/>
      <c r="G78" s="3472"/>
      <c r="H78" s="3472"/>
      <c r="I78" s="3472"/>
      <c r="J78" s="3472"/>
      <c r="K78" s="3472"/>
    </row>
    <row r="79" spans="2:11" ht="15.6">
      <c r="B79" s="968"/>
    </row>
    <row r="80" spans="2:11" ht="15.6" customHeight="1">
      <c r="B80" s="3472" t="s">
        <v>1481</v>
      </c>
      <c r="C80" s="3472"/>
      <c r="D80" s="3472"/>
      <c r="E80" s="3472"/>
      <c r="F80" s="3472"/>
      <c r="G80" s="3472"/>
      <c r="H80" s="3472"/>
      <c r="I80" s="3472"/>
      <c r="J80" s="3472"/>
      <c r="K80" s="3472"/>
    </row>
    <row r="82" spans="2:11" ht="38.4" customHeight="1">
      <c r="B82" s="967" t="s">
        <v>291</v>
      </c>
      <c r="C82" s="3495" t="s">
        <v>1482</v>
      </c>
      <c r="D82" s="3495"/>
      <c r="E82" s="3495"/>
      <c r="F82" s="3495"/>
      <c r="G82" s="3495"/>
      <c r="H82" s="3495"/>
      <c r="I82" s="3495"/>
      <c r="J82" s="3495"/>
      <c r="K82" s="3495"/>
    </row>
    <row r="83" spans="2:11" ht="73.2" customHeight="1">
      <c r="B83" s="967" t="s">
        <v>401</v>
      </c>
      <c r="C83" s="3495" t="s">
        <v>1483</v>
      </c>
      <c r="D83" s="3495"/>
      <c r="E83" s="3495"/>
      <c r="F83" s="3495"/>
      <c r="G83" s="3495"/>
      <c r="H83" s="3495"/>
      <c r="I83" s="3495"/>
      <c r="J83" s="3495"/>
      <c r="K83" s="3495"/>
    </row>
    <row r="85" spans="2:11" ht="37.950000000000003" customHeight="1">
      <c r="B85" s="3500" t="s">
        <v>1484</v>
      </c>
      <c r="C85" s="3500"/>
      <c r="D85" s="3500"/>
      <c r="E85" s="3500"/>
      <c r="F85" s="3500"/>
      <c r="G85" s="3500"/>
      <c r="H85" s="3500"/>
      <c r="I85" s="3500"/>
      <c r="J85" s="3500"/>
      <c r="K85" s="3500"/>
    </row>
    <row r="87" spans="2:11" ht="15.6" customHeight="1">
      <c r="B87" s="3472" t="s">
        <v>1485</v>
      </c>
      <c r="C87" s="3472"/>
      <c r="D87" s="3472"/>
      <c r="E87" s="3472"/>
      <c r="F87" s="3472"/>
      <c r="G87" s="3472"/>
      <c r="H87" s="3472"/>
      <c r="I87" s="3472"/>
      <c r="J87" s="3472"/>
      <c r="K87" s="3472"/>
    </row>
    <row r="88" spans="2:11" ht="15.6">
      <c r="B88" s="968"/>
    </row>
    <row r="89" spans="2:11" ht="34.950000000000003" customHeight="1">
      <c r="B89" s="3500" t="s">
        <v>1486</v>
      </c>
      <c r="C89" s="3500"/>
      <c r="D89" s="3500"/>
      <c r="E89" s="3500"/>
      <c r="F89" s="3500"/>
      <c r="G89" s="3500"/>
      <c r="H89" s="3500"/>
      <c r="I89" s="3500"/>
      <c r="J89" s="3500"/>
      <c r="K89" s="3500"/>
    </row>
    <row r="90" spans="2:11" ht="15.6">
      <c r="B90" s="968"/>
    </row>
    <row r="91" spans="2:11" ht="15.6" customHeight="1">
      <c r="B91" s="3472" t="s">
        <v>1487</v>
      </c>
      <c r="C91" s="3472"/>
      <c r="D91" s="3472"/>
      <c r="E91" s="3472"/>
      <c r="F91" s="3472"/>
      <c r="G91" s="3472"/>
      <c r="H91" s="3472"/>
      <c r="I91" s="3472"/>
      <c r="J91" s="3472"/>
      <c r="K91" s="3472"/>
    </row>
    <row r="92" spans="2:11" ht="44.4" customHeight="1">
      <c r="B92" s="969" t="s">
        <v>1488</v>
      </c>
      <c r="C92" s="3495" t="s">
        <v>1489</v>
      </c>
      <c r="D92" s="3495"/>
      <c r="E92" s="3495"/>
      <c r="F92" s="3495"/>
      <c r="G92" s="3495"/>
      <c r="H92" s="3495"/>
      <c r="I92" s="3495"/>
      <c r="J92" s="3495"/>
      <c r="K92" s="3495"/>
    </row>
    <row r="93" spans="2:11" ht="41.4" customHeight="1">
      <c r="B93" s="969" t="s">
        <v>401</v>
      </c>
      <c r="C93" s="3495" t="s">
        <v>1490</v>
      </c>
      <c r="D93" s="3495"/>
      <c r="E93" s="3495"/>
      <c r="F93" s="3495"/>
      <c r="G93" s="3495"/>
      <c r="H93" s="3495"/>
      <c r="I93" s="3495"/>
      <c r="J93" s="3495"/>
      <c r="K93" s="3495"/>
    </row>
    <row r="94" spans="2:11" ht="15.6" customHeight="1">
      <c r="B94" s="967" t="s">
        <v>1491</v>
      </c>
      <c r="C94" s="3512" t="s">
        <v>1492</v>
      </c>
      <c r="D94" s="3512"/>
      <c r="E94" s="3512"/>
      <c r="F94" s="3512"/>
      <c r="G94" s="3512"/>
      <c r="H94" s="3512"/>
      <c r="I94" s="3512"/>
      <c r="J94" s="3512"/>
      <c r="K94" s="3512"/>
    </row>
    <row r="96" spans="2:11" ht="52.2" customHeight="1">
      <c r="B96" s="3500" t="s">
        <v>1493</v>
      </c>
      <c r="C96" s="3500"/>
      <c r="D96" s="3500"/>
      <c r="E96" s="3500"/>
      <c r="F96" s="3500"/>
      <c r="G96" s="3500"/>
      <c r="H96" s="3500"/>
      <c r="I96" s="3500"/>
      <c r="J96" s="3500"/>
      <c r="K96" s="3500"/>
    </row>
    <row r="97" spans="2:11" ht="63.6" customHeight="1">
      <c r="B97" s="3500" t="s">
        <v>1494</v>
      </c>
      <c r="C97" s="3500"/>
      <c r="D97" s="3500"/>
      <c r="E97" s="3500"/>
      <c r="F97" s="3500"/>
      <c r="G97" s="3500"/>
      <c r="H97" s="3500"/>
      <c r="I97" s="3500"/>
      <c r="J97" s="3500"/>
      <c r="K97" s="3500"/>
    </row>
    <row r="98" spans="2:11" ht="62.4" customHeight="1">
      <c r="B98" s="3500" t="s">
        <v>1495</v>
      </c>
      <c r="C98" s="3500"/>
      <c r="D98" s="3500"/>
      <c r="E98" s="3500"/>
      <c r="F98" s="3500"/>
      <c r="G98" s="3500"/>
      <c r="H98" s="3500"/>
      <c r="I98" s="3500"/>
      <c r="J98" s="3500"/>
      <c r="K98" s="3500"/>
    </row>
    <row r="99" spans="2:11" ht="51" customHeight="1">
      <c r="B99" s="3500" t="s">
        <v>1496</v>
      </c>
      <c r="C99" s="3500"/>
      <c r="D99" s="3500"/>
      <c r="E99" s="3500"/>
      <c r="F99" s="3500"/>
      <c r="G99" s="3500"/>
      <c r="H99" s="3500"/>
      <c r="I99" s="3500"/>
      <c r="J99" s="3500"/>
      <c r="K99" s="3500"/>
    </row>
    <row r="100" spans="2:11" ht="54" customHeight="1">
      <c r="B100" s="3500" t="s">
        <v>1497</v>
      </c>
      <c r="C100" s="3500"/>
      <c r="D100" s="3500"/>
      <c r="E100" s="3500"/>
      <c r="F100" s="3500"/>
      <c r="G100" s="3500"/>
      <c r="H100" s="3500"/>
      <c r="I100" s="3500"/>
      <c r="J100" s="3500"/>
      <c r="K100" s="3500"/>
    </row>
    <row r="101" spans="2:11" ht="55.95" customHeight="1">
      <c r="B101" s="3500" t="s">
        <v>1498</v>
      </c>
      <c r="C101" s="3500"/>
      <c r="D101" s="3500"/>
      <c r="E101" s="3500"/>
      <c r="F101" s="3500"/>
      <c r="G101" s="3500"/>
      <c r="H101" s="3500"/>
      <c r="I101" s="3500"/>
      <c r="J101" s="3500"/>
      <c r="K101" s="3500"/>
    </row>
    <row r="102" spans="2:11" ht="52.2" customHeight="1">
      <c r="B102" s="3500" t="s">
        <v>1499</v>
      </c>
      <c r="C102" s="3500"/>
      <c r="D102" s="3500"/>
      <c r="E102" s="3500"/>
      <c r="F102" s="3500"/>
      <c r="G102" s="3500"/>
      <c r="H102" s="3500"/>
      <c r="I102" s="3500"/>
      <c r="J102" s="3500"/>
      <c r="K102" s="3500"/>
    </row>
    <row r="104" spans="2:11" ht="18">
      <c r="B104" s="966" t="s">
        <v>1500</v>
      </c>
    </row>
    <row r="106" spans="2:11" ht="90.6" customHeight="1">
      <c r="B106" s="3495" t="s">
        <v>1501</v>
      </c>
      <c r="C106" s="3495"/>
      <c r="D106" s="3495"/>
      <c r="E106" s="3495"/>
      <c r="F106" s="3495"/>
      <c r="G106" s="3495"/>
      <c r="H106" s="3495"/>
      <c r="I106" s="3495"/>
      <c r="J106" s="3495"/>
      <c r="K106" s="3495"/>
    </row>
    <row r="107" spans="2:11" ht="60" customHeight="1">
      <c r="B107" s="3502" t="s">
        <v>1502</v>
      </c>
      <c r="C107" s="3502"/>
      <c r="D107" s="3502"/>
      <c r="E107" s="3502"/>
      <c r="F107" s="3502"/>
      <c r="G107" s="3502"/>
      <c r="H107" s="3502"/>
      <c r="I107" s="3502"/>
      <c r="J107" s="3502"/>
      <c r="K107" s="3502"/>
    </row>
    <row r="108" spans="2:11" ht="13.2" customHeight="1">
      <c r="B108" s="3503" t="str">
        <f>+'Master Data'!D18</f>
        <v>INGWAVUMA: JOSINI: REPAIRS AND MAINTENANCE TO TWO CLASSROOMS</v>
      </c>
      <c r="C108" s="3504"/>
      <c r="D108" s="3504"/>
      <c r="E108" s="3504"/>
      <c r="F108" s="3504"/>
      <c r="G108" s="3504"/>
      <c r="H108" s="3504"/>
      <c r="I108" s="3504"/>
      <c r="J108" s="3504"/>
      <c r="K108" s="3505"/>
    </row>
    <row r="109" spans="2:11">
      <c r="B109" s="3506"/>
      <c r="C109" s="3507"/>
      <c r="D109" s="3507"/>
      <c r="E109" s="3507"/>
      <c r="F109" s="3507"/>
      <c r="G109" s="3507"/>
      <c r="H109" s="3507"/>
      <c r="I109" s="3507"/>
      <c r="J109" s="3507"/>
      <c r="K109" s="3508"/>
    </row>
    <row r="110" spans="2:11">
      <c r="B110" s="3506"/>
      <c r="C110" s="3507"/>
      <c r="D110" s="3507"/>
      <c r="E110" s="3507"/>
      <c r="F110" s="3507"/>
      <c r="G110" s="3507"/>
      <c r="H110" s="3507"/>
      <c r="I110" s="3507"/>
      <c r="J110" s="3507"/>
      <c r="K110" s="3508"/>
    </row>
    <row r="111" spans="2:11">
      <c r="B111" s="3506"/>
      <c r="C111" s="3507"/>
      <c r="D111" s="3507"/>
      <c r="E111" s="3507"/>
      <c r="F111" s="3507"/>
      <c r="G111" s="3507"/>
      <c r="H111" s="3507"/>
      <c r="I111" s="3507"/>
      <c r="J111" s="3507"/>
      <c r="K111" s="3508"/>
    </row>
    <row r="112" spans="2:11">
      <c r="B112" s="3506"/>
      <c r="C112" s="3507"/>
      <c r="D112" s="3507"/>
      <c r="E112" s="3507"/>
      <c r="F112" s="3507"/>
      <c r="G112" s="3507"/>
      <c r="H112" s="3507"/>
      <c r="I112" s="3507"/>
      <c r="J112" s="3507"/>
      <c r="K112" s="3508"/>
    </row>
    <row r="113" spans="2:11">
      <c r="B113" s="3506"/>
      <c r="C113" s="3507"/>
      <c r="D113" s="3507"/>
      <c r="E113" s="3507"/>
      <c r="F113" s="3507"/>
      <c r="G113" s="3507"/>
      <c r="H113" s="3507"/>
      <c r="I113" s="3507"/>
      <c r="J113" s="3507"/>
      <c r="K113" s="3508"/>
    </row>
    <row r="114" spans="2:11">
      <c r="B114" s="3509"/>
      <c r="C114" s="3510"/>
      <c r="D114" s="3510"/>
      <c r="E114" s="3510"/>
      <c r="F114" s="3510"/>
      <c r="G114" s="3510"/>
      <c r="H114" s="3510"/>
      <c r="I114" s="3510"/>
      <c r="J114" s="3510"/>
      <c r="K114" s="3511"/>
    </row>
    <row r="116" spans="2:11" ht="15.6" customHeight="1">
      <c r="B116" s="3512" t="s">
        <v>1503</v>
      </c>
      <c r="C116" s="3512"/>
      <c r="D116" s="3512"/>
      <c r="E116" s="3512"/>
      <c r="F116" s="3512"/>
      <c r="G116" s="3512"/>
      <c r="H116" s="3512"/>
      <c r="I116" s="3512"/>
      <c r="J116" s="3512"/>
      <c r="K116" s="3512"/>
    </row>
    <row r="118" spans="2:11" ht="51" customHeight="1">
      <c r="B118" s="969" t="s">
        <v>1488</v>
      </c>
      <c r="C118" s="3495" t="s">
        <v>1504</v>
      </c>
      <c r="D118" s="3495"/>
      <c r="E118" s="3495"/>
      <c r="F118" s="3495"/>
      <c r="G118" s="3495"/>
      <c r="H118" s="3495"/>
      <c r="I118" s="3495"/>
      <c r="J118" s="3495"/>
      <c r="K118" s="3495"/>
    </row>
    <row r="119" spans="2:11" ht="83.4" customHeight="1">
      <c r="B119" s="969" t="s">
        <v>401</v>
      </c>
      <c r="C119" s="3495" t="s">
        <v>1505</v>
      </c>
      <c r="D119" s="3495"/>
      <c r="E119" s="3495"/>
      <c r="F119" s="3495"/>
      <c r="G119" s="3495"/>
      <c r="H119" s="3495"/>
      <c r="I119" s="3495"/>
      <c r="J119" s="3495"/>
      <c r="K119" s="3495"/>
    </row>
    <row r="120" spans="2:11" ht="97.2" customHeight="1">
      <c r="B120" s="967" t="s">
        <v>1491</v>
      </c>
      <c r="C120" s="3495" t="s">
        <v>1506</v>
      </c>
      <c r="D120" s="3495"/>
      <c r="E120" s="3495"/>
      <c r="F120" s="3495"/>
      <c r="G120" s="3495"/>
      <c r="H120" s="3495"/>
      <c r="I120" s="3495"/>
      <c r="J120" s="3495"/>
      <c r="K120" s="3495"/>
    </row>
    <row r="121" spans="2:11" ht="111" customHeight="1">
      <c r="B121" s="967" t="s">
        <v>1507</v>
      </c>
      <c r="C121" s="3495" t="s">
        <v>1508</v>
      </c>
      <c r="D121" s="3495"/>
      <c r="E121" s="3495"/>
      <c r="F121" s="3495"/>
      <c r="G121" s="3495"/>
      <c r="H121" s="3495"/>
      <c r="I121" s="3495"/>
      <c r="J121" s="3495"/>
      <c r="K121" s="3495"/>
    </row>
    <row r="122" spans="2:11" ht="18">
      <c r="B122" s="966" t="s">
        <v>1509</v>
      </c>
    </row>
    <row r="124" spans="2:11" ht="68.400000000000006" customHeight="1">
      <c r="B124" s="3495" t="s">
        <v>1510</v>
      </c>
      <c r="C124" s="3495"/>
      <c r="D124" s="3495"/>
      <c r="E124" s="3495"/>
      <c r="F124" s="3495"/>
      <c r="G124" s="3495"/>
      <c r="H124" s="3495"/>
      <c r="I124" s="3495"/>
      <c r="J124" s="3495"/>
      <c r="K124" s="3495"/>
    </row>
    <row r="125" spans="2:11" ht="55.5" customHeight="1">
      <c r="B125" s="3495" t="s">
        <v>1511</v>
      </c>
      <c r="C125" s="3495"/>
      <c r="D125" s="3495"/>
      <c r="E125" s="3495"/>
      <c r="F125" s="3495"/>
      <c r="G125" s="3495"/>
      <c r="H125" s="3495"/>
      <c r="I125" s="3495"/>
      <c r="J125" s="3495"/>
      <c r="K125" s="3495"/>
    </row>
    <row r="126" spans="2:11" ht="80.400000000000006" customHeight="1">
      <c r="B126" s="3495" t="s">
        <v>1512</v>
      </c>
      <c r="C126" s="3495"/>
      <c r="D126" s="3495"/>
      <c r="E126" s="3495"/>
      <c r="F126" s="3495"/>
      <c r="G126" s="3495"/>
      <c r="H126" s="3495"/>
      <c r="I126" s="3495"/>
      <c r="J126" s="3495"/>
      <c r="K126" s="3495"/>
    </row>
    <row r="127" spans="2:11" ht="52.95" customHeight="1">
      <c r="B127" s="3495" t="s">
        <v>1513</v>
      </c>
      <c r="C127" s="3495"/>
      <c r="D127" s="3495"/>
      <c r="E127" s="3495"/>
      <c r="F127" s="3495"/>
      <c r="G127" s="3495"/>
      <c r="H127" s="3495"/>
      <c r="I127" s="3495"/>
      <c r="J127" s="3495"/>
      <c r="K127" s="3495"/>
    </row>
    <row r="128" spans="2:11">
      <c r="B128" s="970"/>
      <c r="C128" s="1273"/>
      <c r="D128" s="1273"/>
      <c r="E128" s="1273"/>
      <c r="F128" s="1273"/>
      <c r="G128" s="1273"/>
      <c r="H128" s="1273"/>
      <c r="I128" s="1273"/>
      <c r="J128" s="1273"/>
      <c r="K128" s="1273"/>
    </row>
    <row r="129" spans="2:11" ht="70.95" customHeight="1">
      <c r="B129" s="3495" t="s">
        <v>1514</v>
      </c>
      <c r="C129" s="3495"/>
      <c r="D129" s="3495"/>
      <c r="E129" s="3495"/>
      <c r="F129" s="3495"/>
      <c r="G129" s="3495"/>
      <c r="H129" s="3495"/>
      <c r="I129" s="3495"/>
      <c r="J129" s="3495"/>
      <c r="K129" s="3495"/>
    </row>
    <row r="131" spans="2:11" ht="18">
      <c r="B131" s="966" t="s">
        <v>1515</v>
      </c>
    </row>
    <row r="133" spans="2:11" ht="18" customHeight="1">
      <c r="B133" s="969" t="s">
        <v>1488</v>
      </c>
      <c r="C133" s="3472" t="s">
        <v>1516</v>
      </c>
      <c r="D133" s="3472"/>
      <c r="E133" s="3472"/>
      <c r="F133" s="3472"/>
      <c r="G133" s="3472"/>
      <c r="H133" s="3472"/>
      <c r="I133" s="3472"/>
      <c r="J133" s="3472"/>
      <c r="K133" s="3472"/>
    </row>
    <row r="134" spans="2:11" ht="51" customHeight="1">
      <c r="B134" s="3495" t="s">
        <v>1517</v>
      </c>
      <c r="C134" s="3495"/>
      <c r="D134" s="3495"/>
      <c r="E134" s="3495"/>
      <c r="F134" s="3495"/>
      <c r="G134" s="3495"/>
      <c r="H134" s="3495"/>
      <c r="I134" s="3495"/>
      <c r="J134" s="3495"/>
      <c r="K134" s="3495"/>
    </row>
    <row r="136" spans="2:11" ht="15.6">
      <c r="B136" s="971" t="s">
        <v>1518</v>
      </c>
      <c r="C136" s="3501" t="s">
        <v>2429</v>
      </c>
      <c r="D136" s="3501"/>
      <c r="E136" s="3501"/>
      <c r="F136" s="3501"/>
      <c r="G136" s="3501"/>
      <c r="H136" s="3501"/>
      <c r="I136" s="3501"/>
      <c r="J136" s="3501"/>
      <c r="K136" s="3501"/>
    </row>
    <row r="137" spans="2:11" ht="15.6">
      <c r="B137" s="971" t="s">
        <v>1519</v>
      </c>
      <c r="C137" s="3501" t="s">
        <v>2430</v>
      </c>
      <c r="D137" s="3501"/>
      <c r="E137" s="3501"/>
      <c r="F137" s="3501"/>
      <c r="G137" s="3501"/>
      <c r="H137" s="3501"/>
      <c r="I137" s="3501"/>
      <c r="J137" s="3501"/>
      <c r="K137" s="3501"/>
    </row>
    <row r="138" spans="2:11" ht="33" customHeight="1">
      <c r="B138" s="971" t="s">
        <v>1520</v>
      </c>
      <c r="C138" s="3501" t="str">
        <f ca="1">+"The works contract is for a CIDB grading level "&amp;+'Master Data'!D22&amp;""</f>
        <v>The works contract is for a CIDB grading level 2GB</v>
      </c>
      <c r="D138" s="3501"/>
      <c r="E138" s="3501"/>
      <c r="F138" s="3501"/>
      <c r="G138" s="3501"/>
      <c r="H138" s="3501"/>
      <c r="I138" s="3501"/>
      <c r="J138" s="3501"/>
      <c r="K138" s="3501"/>
    </row>
    <row r="140" spans="2:11" ht="51" customHeight="1">
      <c r="B140" s="3495" t="s">
        <v>1521</v>
      </c>
      <c r="C140" s="3495"/>
      <c r="D140" s="3495"/>
      <c r="E140" s="3495"/>
      <c r="F140" s="3495"/>
      <c r="G140" s="3495"/>
      <c r="H140" s="3495"/>
      <c r="I140" s="3495"/>
      <c r="J140" s="3495"/>
      <c r="K140" s="3495"/>
    </row>
    <row r="141" spans="2:11" ht="82.2" customHeight="1">
      <c r="B141" s="3495" t="s">
        <v>1522</v>
      </c>
      <c r="C141" s="3495"/>
      <c r="D141" s="3495"/>
      <c r="E141" s="3495"/>
      <c r="F141" s="3495"/>
      <c r="G141" s="3495"/>
      <c r="H141" s="3495"/>
      <c r="I141" s="3495"/>
      <c r="J141" s="3495"/>
      <c r="K141" s="3495"/>
    </row>
    <row r="143" spans="2:11" ht="15.6">
      <c r="B143" s="969" t="s">
        <v>1523</v>
      </c>
      <c r="C143" s="3472" t="s">
        <v>1524</v>
      </c>
      <c r="D143" s="3472"/>
      <c r="E143" s="3472"/>
      <c r="F143" s="3472"/>
      <c r="G143" s="3472"/>
      <c r="H143" s="3472"/>
      <c r="I143" s="3472"/>
      <c r="J143" s="3472"/>
      <c r="K143" s="3472"/>
    </row>
    <row r="145" spans="2:11" ht="160.94999999999999" customHeight="1">
      <c r="B145" s="3495" t="s">
        <v>1525</v>
      </c>
      <c r="C145" s="3495"/>
      <c r="D145" s="3495"/>
      <c r="E145" s="3495"/>
      <c r="F145" s="3495"/>
      <c r="G145" s="3495"/>
      <c r="H145" s="3495"/>
      <c r="I145" s="3495"/>
      <c r="J145" s="3495"/>
      <c r="K145" s="3495"/>
    </row>
    <row r="146" spans="2:11" ht="35.25" customHeight="1">
      <c r="B146" s="3495" t="s">
        <v>1526</v>
      </c>
      <c r="C146" s="3495"/>
      <c r="D146" s="3495"/>
      <c r="E146" s="3495"/>
      <c r="F146" s="3495"/>
      <c r="G146" s="3495"/>
      <c r="H146" s="3495"/>
      <c r="I146" s="3495"/>
      <c r="J146" s="3495"/>
      <c r="K146" s="3495"/>
    </row>
    <row r="148" spans="2:11" ht="18">
      <c r="B148" s="966" t="s">
        <v>1527</v>
      </c>
    </row>
    <row r="150" spans="2:11" ht="34.950000000000003" customHeight="1">
      <c r="B150" s="3495" t="s">
        <v>1528</v>
      </c>
      <c r="C150" s="3495"/>
      <c r="D150" s="3495"/>
      <c r="E150" s="3495"/>
      <c r="F150" s="3495"/>
      <c r="G150" s="3495"/>
      <c r="H150" s="3495"/>
      <c r="I150" s="3495"/>
      <c r="J150" s="3495"/>
      <c r="K150" s="3495"/>
    </row>
    <row r="152" spans="2:11" ht="36" customHeight="1">
      <c r="B152" s="971" t="s">
        <v>1518</v>
      </c>
      <c r="C152" s="3496" t="s">
        <v>1529</v>
      </c>
      <c r="D152" s="3496"/>
      <c r="E152" s="3496"/>
      <c r="F152" s="3496"/>
      <c r="G152" s="3496"/>
      <c r="H152" s="3496"/>
      <c r="I152" s="3496"/>
      <c r="J152" s="3496"/>
      <c r="K152" s="3496"/>
    </row>
    <row r="153" spans="2:11" ht="18" customHeight="1">
      <c r="B153" s="971" t="s">
        <v>1519</v>
      </c>
      <c r="C153" s="3515" t="s">
        <v>1530</v>
      </c>
      <c r="D153" s="3515"/>
      <c r="E153" s="3515"/>
      <c r="F153" s="3515"/>
      <c r="G153" s="3515"/>
      <c r="H153" s="3515"/>
      <c r="I153" s="3515"/>
      <c r="J153" s="3515"/>
      <c r="K153" s="3515"/>
    </row>
    <row r="154" spans="2:11" ht="35.4" customHeight="1">
      <c r="B154" s="971" t="s">
        <v>1520</v>
      </c>
      <c r="C154" s="3496" t="s">
        <v>1531</v>
      </c>
      <c r="D154" s="3496"/>
      <c r="E154" s="3496"/>
      <c r="F154" s="3496"/>
      <c r="G154" s="3496"/>
      <c r="H154" s="3496"/>
      <c r="I154" s="3496"/>
      <c r="J154" s="3496"/>
      <c r="K154" s="3496"/>
    </row>
    <row r="156" spans="2:11" ht="117.6" customHeight="1">
      <c r="B156" s="3495" t="s">
        <v>1532</v>
      </c>
      <c r="C156" s="3495"/>
      <c r="D156" s="3495"/>
      <c r="E156" s="3495"/>
      <c r="F156" s="3495"/>
      <c r="G156" s="3495"/>
      <c r="H156" s="3495"/>
      <c r="I156" s="3495"/>
      <c r="J156" s="3495"/>
      <c r="K156" s="3495"/>
    </row>
  </sheetData>
  <mergeCells count="71">
    <mergeCell ref="C32:D32"/>
    <mergeCell ref="E36:I36"/>
    <mergeCell ref="B150:K150"/>
    <mergeCell ref="C152:K152"/>
    <mergeCell ref="C153:K153"/>
    <mergeCell ref="B101:K101"/>
    <mergeCell ref="B87:K87"/>
    <mergeCell ref="B89:K89"/>
    <mergeCell ref="B91:K91"/>
    <mergeCell ref="C92:K92"/>
    <mergeCell ref="C93:K93"/>
    <mergeCell ref="C94:K94"/>
    <mergeCell ref="B96:K96"/>
    <mergeCell ref="B97:K97"/>
    <mergeCell ref="B98:K98"/>
    <mergeCell ref="B99:K99"/>
    <mergeCell ref="B126:K126"/>
    <mergeCell ref="B102:K102"/>
    <mergeCell ref="B106:K106"/>
    <mergeCell ref="B107:K107"/>
    <mergeCell ref="B108:K114"/>
    <mergeCell ref="B116:K116"/>
    <mergeCell ref="C118:K118"/>
    <mergeCell ref="C119:K119"/>
    <mergeCell ref="C120:K120"/>
    <mergeCell ref="C121:K121"/>
    <mergeCell ref="B124:K124"/>
    <mergeCell ref="B125:K125"/>
    <mergeCell ref="B156:K156"/>
    <mergeCell ref="B146:K146"/>
    <mergeCell ref="B127:K127"/>
    <mergeCell ref="B129:K129"/>
    <mergeCell ref="C133:K133"/>
    <mergeCell ref="B134:K134"/>
    <mergeCell ref="C136:K136"/>
    <mergeCell ref="C137:K137"/>
    <mergeCell ref="C138:K138"/>
    <mergeCell ref="B140:K140"/>
    <mergeCell ref="B141:K141"/>
    <mergeCell ref="C143:K143"/>
    <mergeCell ref="B145:K145"/>
    <mergeCell ref="C154:K154"/>
    <mergeCell ref="B100:K100"/>
    <mergeCell ref="B85:K85"/>
    <mergeCell ref="B66:K66"/>
    <mergeCell ref="B67:K67"/>
    <mergeCell ref="C69:K69"/>
    <mergeCell ref="C70:K70"/>
    <mergeCell ref="B72:K72"/>
    <mergeCell ref="B74:K74"/>
    <mergeCell ref="B76:K76"/>
    <mergeCell ref="B78:K78"/>
    <mergeCell ref="B80:K80"/>
    <mergeCell ref="C82:K82"/>
    <mergeCell ref="C83:K83"/>
    <mergeCell ref="B65:K65"/>
    <mergeCell ref="B3:K3"/>
    <mergeCell ref="B6:K6"/>
    <mergeCell ref="B8:K8"/>
    <mergeCell ref="B23:C27"/>
    <mergeCell ref="D23:K27"/>
    <mergeCell ref="B52:K52"/>
    <mergeCell ref="B54:K54"/>
    <mergeCell ref="B56:K56"/>
    <mergeCell ref="B58:K58"/>
    <mergeCell ref="B62:K62"/>
    <mergeCell ref="B64:K64"/>
    <mergeCell ref="E32:I32"/>
    <mergeCell ref="E33:I33"/>
    <mergeCell ref="E34:I34"/>
    <mergeCell ref="E35:I35"/>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128" max="10" man="1"/>
    <brk id="14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856065" r:id="rId4" name="Button 1">
              <controlPr defaultSize="0" print="0" autoFill="0" autoPict="0" macro="[0]!ToMainMenu">
                <anchor>
                  <from>
                    <xdr:col>12</xdr:col>
                    <xdr:colOff>220980</xdr:colOff>
                    <xdr:row>3</xdr:row>
                    <xdr:rowOff>0</xdr:rowOff>
                  </from>
                  <to>
                    <xdr:col>14</xdr:col>
                    <xdr:colOff>464820</xdr:colOff>
                    <xdr:row>5</xdr:row>
                    <xdr:rowOff>22860</xdr:rowOff>
                  </to>
                </anchor>
              </controlPr>
            </control>
          </mc:Choice>
        </mc:AlternateContent>
        <mc:AlternateContent xmlns:mc="http://schemas.openxmlformats.org/markup-compatibility/2006">
          <mc:Choice Requires="x14">
            <control shapeId="856066" r:id="rId5" name="Button 2">
              <controlPr defaultSize="0" print="0" autoFill="0" autoPict="0" macro="[0]!PrintSheet">
                <anchor>
                  <from>
                    <xdr:col>12</xdr:col>
                    <xdr:colOff>220980</xdr:colOff>
                    <xdr:row>8</xdr:row>
                    <xdr:rowOff>45720</xdr:rowOff>
                  </from>
                  <to>
                    <xdr:col>14</xdr:col>
                    <xdr:colOff>464820</xdr:colOff>
                    <xdr:row>10</xdr:row>
                    <xdr:rowOff>68580</xdr:rowOff>
                  </to>
                </anchor>
              </controlPr>
            </control>
          </mc:Choice>
        </mc:AlternateContent>
        <mc:AlternateContent xmlns:mc="http://schemas.openxmlformats.org/markup-compatibility/2006">
          <mc:Choice Requires="x14">
            <control shapeId="856067" r:id="rId6" name="Button 3">
              <controlPr defaultSize="0" print="0" autoFill="0" autoPict="0" macro="[0]!PrintPreview">
                <anchor>
                  <from>
                    <xdr:col>12</xdr:col>
                    <xdr:colOff>220980</xdr:colOff>
                    <xdr:row>5</xdr:row>
                    <xdr:rowOff>45720</xdr:rowOff>
                  </from>
                  <to>
                    <xdr:col>14</xdr:col>
                    <xdr:colOff>464820</xdr:colOff>
                    <xdr:row>6</xdr:row>
                    <xdr:rowOff>99060</xdr:rowOff>
                  </to>
                </anchor>
              </controlPr>
            </control>
          </mc:Choice>
        </mc:AlternateContent>
        <mc:AlternateContent xmlns:mc="http://schemas.openxmlformats.org/markup-compatibility/2006">
          <mc:Choice Requires="x14">
            <control shapeId="856068" r:id="rId7" name="Button 4">
              <controlPr defaultSize="0" print="0" autoFill="0" autoPict="0" macro="[0]!ToDataEntry">
                <anchor>
                  <from>
                    <xdr:col>12</xdr:col>
                    <xdr:colOff>220980</xdr:colOff>
                    <xdr:row>10</xdr:row>
                    <xdr:rowOff>83820</xdr:rowOff>
                  </from>
                  <to>
                    <xdr:col>14</xdr:col>
                    <xdr:colOff>464820</xdr:colOff>
                    <xdr:row>12</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5">
    <tabColor rgb="FF002060"/>
  </sheetPr>
  <dimension ref="B1:F12"/>
  <sheetViews>
    <sheetView workbookViewId="0">
      <selection activeCell="C5" sqref="C5"/>
    </sheetView>
  </sheetViews>
  <sheetFormatPr defaultColWidth="8.88671875" defaultRowHeight="13.2"/>
  <cols>
    <col min="1" max="1" width="8.88671875" style="408"/>
    <col min="2" max="2" width="50.5546875" style="408" bestFit="1" customWidth="1"/>
    <col min="3" max="3" width="10.6640625" style="408" customWidth="1"/>
    <col min="4" max="4" width="18.6640625" style="408" customWidth="1"/>
    <col min="5" max="6" width="16.88671875" style="408" customWidth="1"/>
    <col min="7" max="16384" width="8.88671875" style="408"/>
  </cols>
  <sheetData>
    <row r="1" spans="2:6" ht="13.8" thickBot="1"/>
    <row r="2" spans="2:6" ht="29.25" customHeight="1">
      <c r="B2" s="486" t="s">
        <v>1225</v>
      </c>
      <c r="C2" s="487"/>
    </row>
    <row r="3" spans="2:6" ht="48.75" customHeight="1" thickBot="1">
      <c r="B3" s="488">
        <f>+'Master Data'!F14</f>
        <v>500001</v>
      </c>
      <c r="C3" s="487"/>
    </row>
    <row r="4" spans="2:6" ht="22.5" customHeight="1">
      <c r="B4" s="489" t="s">
        <v>1226</v>
      </c>
      <c r="C4" s="490" t="s">
        <v>1105</v>
      </c>
      <c r="D4" s="491" t="s">
        <v>1106</v>
      </c>
      <c r="E4" s="492" t="s">
        <v>1107</v>
      </c>
    </row>
    <row r="5" spans="2:6" ht="33.75" customHeight="1">
      <c r="B5" s="493">
        <f>IF(AND(B3&gt;=0,B3&lt;=E5),C5,IF(AND(B3&gt;=D6,B3&lt;=E6),C6,IF(AND(B3&gt;=D7,B3&lt;=E7),C7,IF(AND(B3&gt;=D8,B3&lt;=E8),C8,IF(AND(B3&gt;=D9,B3&lt;=E9),C9,IF(AND(B3&gt;=D10,B3&lt;=E10),C10,700))))))</f>
        <v>100</v>
      </c>
      <c r="C5" s="494">
        <v>50</v>
      </c>
      <c r="D5" s="321">
        <v>1</v>
      </c>
      <c r="E5" s="495">
        <v>200000</v>
      </c>
      <c r="F5" s="323"/>
    </row>
    <row r="6" spans="2:6">
      <c r="B6" s="496" t="s">
        <v>517</v>
      </c>
      <c r="C6" s="494">
        <v>100</v>
      </c>
      <c r="D6" s="321">
        <v>200001</v>
      </c>
      <c r="E6" s="495">
        <v>2000000</v>
      </c>
      <c r="F6" s="323"/>
    </row>
    <row r="7" spans="2:6">
      <c r="B7" s="496" t="s">
        <v>517</v>
      </c>
      <c r="C7" s="494">
        <v>200</v>
      </c>
      <c r="D7" s="321">
        <v>2000001</v>
      </c>
      <c r="E7" s="495">
        <v>6500000</v>
      </c>
      <c r="F7" s="323"/>
    </row>
    <row r="8" spans="2:6">
      <c r="B8" s="496" t="s">
        <v>517</v>
      </c>
      <c r="C8" s="494">
        <v>300</v>
      </c>
      <c r="D8" s="321">
        <v>6500001</v>
      </c>
      <c r="E8" s="495">
        <v>40000000</v>
      </c>
      <c r="F8" s="323"/>
    </row>
    <row r="9" spans="2:6">
      <c r="B9" s="496" t="s">
        <v>517</v>
      </c>
      <c r="C9" s="494">
        <v>500</v>
      </c>
      <c r="D9" s="321">
        <v>40000001</v>
      </c>
      <c r="E9" s="495">
        <v>130000000</v>
      </c>
      <c r="F9" s="323"/>
    </row>
    <row r="10" spans="2:6">
      <c r="B10" s="496" t="s">
        <v>517</v>
      </c>
      <c r="C10" s="494">
        <v>700</v>
      </c>
      <c r="D10" s="321">
        <v>130000001</v>
      </c>
      <c r="E10" s="495">
        <f>+D10*120%</f>
        <v>156000001.19999999</v>
      </c>
      <c r="F10" s="323"/>
    </row>
    <row r="11" spans="2:6">
      <c r="B11" s="497" t="s">
        <v>517</v>
      </c>
      <c r="C11" s="498" t="s">
        <v>517</v>
      </c>
      <c r="D11" s="325"/>
      <c r="E11" s="495"/>
      <c r="F11" s="326"/>
    </row>
    <row r="12" spans="2:6" ht="13.8" thickBot="1">
      <c r="B12" s="499" t="s">
        <v>517</v>
      </c>
      <c r="C12" s="500" t="s">
        <v>517</v>
      </c>
      <c r="D12" s="501"/>
      <c r="E12" s="502"/>
      <c r="F12" s="503"/>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dimension ref="A1:I167"/>
  <sheetViews>
    <sheetView showGridLines="0" showRowColHeaders="0" zoomScaleNormal="100" workbookViewId="0">
      <selection activeCell="C97" sqref="C97:G97"/>
    </sheetView>
  </sheetViews>
  <sheetFormatPr defaultColWidth="9.109375" defaultRowHeight="13.2" outlineLevelRow="1"/>
  <cols>
    <col min="1" max="1" width="5.5546875" style="972" customWidth="1"/>
    <col min="2" max="2" width="46.33203125" style="1052" customWidth="1"/>
    <col min="3" max="3" width="5.44140625" style="972" customWidth="1"/>
    <col min="4" max="4" width="8" style="972" customWidth="1"/>
    <col min="5" max="5" width="8.109375" style="1053" customWidth="1"/>
    <col min="6" max="6" width="9.6640625" style="972" customWidth="1"/>
    <col min="7" max="7" width="17.88671875" style="972" customWidth="1"/>
    <col min="8" max="16384" width="9.109375" style="972"/>
  </cols>
  <sheetData>
    <row r="1" spans="1:9" ht="13.8">
      <c r="A1" s="3516" t="str">
        <f>+'Master Data'!F526</f>
        <v>Annexure 7</v>
      </c>
      <c r="B1" s="3517"/>
      <c r="C1" s="3517"/>
      <c r="D1" s="3517"/>
      <c r="E1" s="3517"/>
      <c r="F1" s="3517"/>
      <c r="G1" s="3518"/>
      <c r="H1" s="1138"/>
      <c r="I1" s="1108"/>
    </row>
    <row r="2" spans="1:9" ht="18">
      <c r="A2" s="3519" t="s">
        <v>1533</v>
      </c>
      <c r="B2" s="2019"/>
      <c r="C2" s="2019"/>
      <c r="D2" s="2019"/>
      <c r="E2" s="2019"/>
      <c r="F2" s="2019"/>
      <c r="G2" s="3520"/>
    </row>
    <row r="3" spans="1:9">
      <c r="A3" s="3521" t="s">
        <v>1534</v>
      </c>
      <c r="B3" s="3522"/>
      <c r="C3" s="3522"/>
      <c r="D3" s="3522"/>
      <c r="E3" s="3522"/>
      <c r="F3" s="3522"/>
      <c r="G3" s="3523"/>
    </row>
    <row r="4" spans="1:9" ht="13.8" thickBot="1">
      <c r="A4" s="3527" t="s">
        <v>3641</v>
      </c>
      <c r="B4" s="3528"/>
      <c r="C4" s="3528"/>
      <c r="D4" s="3528"/>
      <c r="E4" s="3528"/>
      <c r="F4" s="3528"/>
      <c r="G4" s="3529"/>
    </row>
    <row r="5" spans="1:9" ht="26.25" customHeight="1" thickBot="1">
      <c r="A5" s="973" t="s">
        <v>1535</v>
      </c>
      <c r="B5" s="974" t="s">
        <v>28</v>
      </c>
      <c r="C5" s="974" t="s">
        <v>644</v>
      </c>
      <c r="D5" s="974" t="s">
        <v>1536</v>
      </c>
      <c r="E5" s="974" t="s">
        <v>1537</v>
      </c>
      <c r="F5" s="975" t="s">
        <v>642</v>
      </c>
      <c r="G5" s="976" t="s">
        <v>1538</v>
      </c>
    </row>
    <row r="6" spans="1:9" ht="10.5" customHeight="1">
      <c r="A6" s="977"/>
      <c r="B6" s="978"/>
      <c r="C6" s="978"/>
      <c r="D6" s="979" t="s">
        <v>291</v>
      </c>
      <c r="E6" s="980"/>
      <c r="F6" s="981" t="s">
        <v>401</v>
      </c>
      <c r="G6" s="982" t="s">
        <v>1539</v>
      </c>
    </row>
    <row r="7" spans="1:9" ht="14.4">
      <c r="A7" s="983">
        <v>1</v>
      </c>
      <c r="B7" s="984" t="s">
        <v>1772</v>
      </c>
      <c r="C7" s="985"/>
      <c r="D7" s="986"/>
      <c r="E7" s="987"/>
      <c r="F7" s="988"/>
      <c r="G7" s="989"/>
    </row>
    <row r="8" spans="1:9" ht="14.4">
      <c r="A8" s="990"/>
      <c r="B8" s="991" t="s">
        <v>517</v>
      </c>
      <c r="C8" s="985"/>
      <c r="D8" s="992"/>
      <c r="E8" s="993"/>
      <c r="F8" s="994"/>
      <c r="G8" s="995"/>
    </row>
    <row r="9" spans="1:9" outlineLevel="1">
      <c r="A9" s="996" t="s">
        <v>782</v>
      </c>
      <c r="B9" s="991" t="s">
        <v>1774</v>
      </c>
      <c r="C9" s="997" t="s">
        <v>1775</v>
      </c>
      <c r="D9" s="944" t="str">
        <f>IF('Master Data'!F857="N/A","N/A",+'Master Data'!F857)</f>
        <v xml:space="preserve"> </v>
      </c>
      <c r="E9" s="998"/>
      <c r="F9" s="944" t="s">
        <v>2424</v>
      </c>
      <c r="G9" s="999" t="s">
        <v>517</v>
      </c>
      <c r="I9" s="408"/>
    </row>
    <row r="10" spans="1:9" outlineLevel="1">
      <c r="A10" s="996" t="s">
        <v>783</v>
      </c>
      <c r="B10" s="991" t="s">
        <v>1776</v>
      </c>
      <c r="C10" s="997" t="s">
        <v>1775</v>
      </c>
      <c r="D10" s="944" t="str">
        <f>IF('Master Data'!F858="N/A","N/A",+'Master Data'!F858)</f>
        <v xml:space="preserve"> </v>
      </c>
      <c r="E10" s="998"/>
      <c r="F10" s="944" t="s">
        <v>2424</v>
      </c>
      <c r="G10" s="999" t="s">
        <v>517</v>
      </c>
    </row>
    <row r="11" spans="1:9" ht="26.4" outlineLevel="1">
      <c r="A11" s="996" t="s">
        <v>785</v>
      </c>
      <c r="B11" s="1000" t="s">
        <v>1777</v>
      </c>
      <c r="C11" s="997" t="s">
        <v>1775</v>
      </c>
      <c r="D11" s="944" t="str">
        <f>IF('Master Data'!F859="N/A","N/A",+'Master Data'!F859)</f>
        <v xml:space="preserve"> </v>
      </c>
      <c r="E11" s="998"/>
      <c r="F11" s="944" t="s">
        <v>2424</v>
      </c>
      <c r="G11" s="999" t="s">
        <v>517</v>
      </c>
    </row>
    <row r="12" spans="1:9" outlineLevel="1">
      <c r="A12" s="996" t="s">
        <v>789</v>
      </c>
      <c r="B12" s="991" t="s">
        <v>1778</v>
      </c>
      <c r="C12" s="997" t="s">
        <v>1775</v>
      </c>
      <c r="D12" s="944" t="str">
        <f>IF('Master Data'!F860="N/A","N/A",+'Master Data'!F860)</f>
        <v xml:space="preserve"> </v>
      </c>
      <c r="E12" s="998"/>
      <c r="F12" s="944" t="s">
        <v>2424</v>
      </c>
      <c r="G12" s="999" t="s">
        <v>517</v>
      </c>
    </row>
    <row r="13" spans="1:9">
      <c r="A13" s="996" t="s">
        <v>790</v>
      </c>
      <c r="B13" s="991" t="s">
        <v>1779</v>
      </c>
      <c r="C13" s="997" t="s">
        <v>1775</v>
      </c>
      <c r="D13" s="944" t="str">
        <f>IF('Master Data'!F861="N/A","N/A",+'Master Data'!F861)</f>
        <v xml:space="preserve"> </v>
      </c>
      <c r="E13" s="998"/>
      <c r="F13" s="944" t="s">
        <v>2424</v>
      </c>
      <c r="G13" s="999" t="s">
        <v>517</v>
      </c>
    </row>
    <row r="14" spans="1:9" outlineLevel="1">
      <c r="A14" s="996" t="s">
        <v>791</v>
      </c>
      <c r="B14" s="991" t="s">
        <v>1780</v>
      </c>
      <c r="C14" s="997" t="s">
        <v>1775</v>
      </c>
      <c r="D14" s="944" t="str">
        <f>IF('Master Data'!F862="N/A","N/A",+'Master Data'!F862)</f>
        <v xml:space="preserve"> </v>
      </c>
      <c r="E14" s="998"/>
      <c r="F14" s="944" t="s">
        <v>2424</v>
      </c>
      <c r="G14" s="999" t="s">
        <v>517</v>
      </c>
    </row>
    <row r="15" spans="1:9" outlineLevel="1">
      <c r="A15" s="1001" t="s">
        <v>792</v>
      </c>
      <c r="B15" s="1002" t="s">
        <v>1781</v>
      </c>
      <c r="C15" s="1003" t="s">
        <v>1775</v>
      </c>
      <c r="D15" s="1004" t="str">
        <f>IF('Master Data'!F863="N/A","N/A",+'Master Data'!F863)</f>
        <v xml:space="preserve"> </v>
      </c>
      <c r="E15" s="1005"/>
      <c r="F15" s="1006" t="s">
        <v>2424</v>
      </c>
      <c r="G15" s="999" t="s">
        <v>517</v>
      </c>
    </row>
    <row r="16" spans="1:9" ht="14.4">
      <c r="A16" s="996" t="s">
        <v>517</v>
      </c>
      <c r="B16" s="1007" t="s">
        <v>1540</v>
      </c>
      <c r="C16" s="1008"/>
      <c r="D16" s="1009"/>
      <c r="E16" s="1010"/>
      <c r="F16" s="1009"/>
      <c r="G16" s="1011"/>
    </row>
    <row r="17" spans="1:7" ht="14.4">
      <c r="A17" s="996" t="s">
        <v>517</v>
      </c>
      <c r="B17" s="1008"/>
      <c r="C17" s="1008"/>
      <c r="D17" s="1009"/>
      <c r="E17" s="1010"/>
      <c r="F17" s="1009"/>
      <c r="G17" s="1012"/>
    </row>
    <row r="18" spans="1:7" ht="14.4">
      <c r="A18" s="983" t="s">
        <v>793</v>
      </c>
      <c r="B18" s="984" t="s">
        <v>1782</v>
      </c>
      <c r="C18" s="1013"/>
      <c r="D18" s="1009"/>
      <c r="E18" s="1010"/>
      <c r="F18" s="1009"/>
      <c r="G18" s="1012"/>
    </row>
    <row r="19" spans="1:7" ht="14.4">
      <c r="A19" s="1014"/>
      <c r="B19" s="1013"/>
      <c r="C19" s="1013"/>
      <c r="D19" s="1009"/>
      <c r="E19" s="1010"/>
      <c r="F19" s="1009"/>
      <c r="G19" s="1012"/>
    </row>
    <row r="20" spans="1:7">
      <c r="A20" s="996" t="s">
        <v>794</v>
      </c>
      <c r="B20" s="991" t="s">
        <v>1783</v>
      </c>
      <c r="C20" s="997" t="s">
        <v>1775</v>
      </c>
      <c r="D20" s="944" t="str">
        <f>IF('Master Data'!F868="N/A","N/A",+'Master Data'!F868)</f>
        <v xml:space="preserve"> </v>
      </c>
      <c r="E20" s="998"/>
      <c r="F20" s="944" t="s">
        <v>2424</v>
      </c>
      <c r="G20" s="999" t="s">
        <v>517</v>
      </c>
    </row>
    <row r="21" spans="1:7">
      <c r="A21" s="996" t="s">
        <v>795</v>
      </c>
      <c r="B21" s="991" t="s">
        <v>1784</v>
      </c>
      <c r="C21" s="997" t="s">
        <v>1775</v>
      </c>
      <c r="D21" s="944" t="str">
        <f>IF('Master Data'!F869="N/A","N/A",+'Master Data'!F869)</f>
        <v xml:space="preserve"> </v>
      </c>
      <c r="E21" s="998"/>
      <c r="F21" s="944" t="s">
        <v>2424</v>
      </c>
      <c r="G21" s="999" t="s">
        <v>517</v>
      </c>
    </row>
    <row r="22" spans="1:7">
      <c r="A22" s="996" t="s">
        <v>796</v>
      </c>
      <c r="B22" s="991" t="s">
        <v>1785</v>
      </c>
      <c r="C22" s="997" t="s">
        <v>1775</v>
      </c>
      <c r="D22" s="944" t="str">
        <f>IF('Master Data'!F870="N/A","N/A",+'Master Data'!F870)</f>
        <v xml:space="preserve"> </v>
      </c>
      <c r="E22" s="998"/>
      <c r="F22" s="944" t="s">
        <v>2424</v>
      </c>
      <c r="G22" s="999" t="s">
        <v>517</v>
      </c>
    </row>
    <row r="23" spans="1:7">
      <c r="A23" s="996" t="s">
        <v>797</v>
      </c>
      <c r="B23" s="991" t="s">
        <v>1786</v>
      </c>
      <c r="C23" s="997" t="s">
        <v>1775</v>
      </c>
      <c r="D23" s="944" t="str">
        <f>IF('Master Data'!F871="N/A","N/A",+'Master Data'!F871)</f>
        <v xml:space="preserve"> </v>
      </c>
      <c r="E23" s="998"/>
      <c r="F23" s="944" t="s">
        <v>2424</v>
      </c>
      <c r="G23" s="999" t="s">
        <v>517</v>
      </c>
    </row>
    <row r="24" spans="1:7">
      <c r="A24" s="996" t="s">
        <v>798</v>
      </c>
      <c r="B24" s="991" t="s">
        <v>1787</v>
      </c>
      <c r="C24" s="997" t="s">
        <v>1788</v>
      </c>
      <c r="D24" s="944" t="str">
        <f>IF('Master Data'!F872="N/A","N/A",+'Master Data'!F872)</f>
        <v xml:space="preserve"> </v>
      </c>
      <c r="E24" s="998"/>
      <c r="F24" s="944" t="s">
        <v>2424</v>
      </c>
      <c r="G24" s="999" t="s">
        <v>517</v>
      </c>
    </row>
    <row r="25" spans="1:7" ht="26.4">
      <c r="A25" s="996" t="s">
        <v>799</v>
      </c>
      <c r="B25" s="1000" t="s">
        <v>1789</v>
      </c>
      <c r="C25" s="997" t="s">
        <v>1775</v>
      </c>
      <c r="D25" s="944" t="str">
        <f>IF('Master Data'!F873="N/A","N/A",+'Master Data'!F873)</f>
        <v xml:space="preserve"> </v>
      </c>
      <c r="E25" s="998"/>
      <c r="F25" s="944" t="s">
        <v>2424</v>
      </c>
      <c r="G25" s="999" t="s">
        <v>517</v>
      </c>
    </row>
    <row r="26" spans="1:7">
      <c r="A26" s="996" t="s">
        <v>800</v>
      </c>
      <c r="B26" s="991" t="s">
        <v>1790</v>
      </c>
      <c r="C26" s="997" t="s">
        <v>1775</v>
      </c>
      <c r="D26" s="944" t="str">
        <f>IF('Master Data'!F874="N/A","N/A",+'Master Data'!F874)</f>
        <v xml:space="preserve"> </v>
      </c>
      <c r="E26" s="998"/>
      <c r="F26" s="944" t="s">
        <v>2424</v>
      </c>
      <c r="G26" s="999" t="s">
        <v>517</v>
      </c>
    </row>
    <row r="27" spans="1:7">
      <c r="A27" s="996" t="s">
        <v>801</v>
      </c>
      <c r="B27" s="991" t="s">
        <v>1791</v>
      </c>
      <c r="C27" s="997" t="s">
        <v>1775</v>
      </c>
      <c r="D27" s="944" t="str">
        <f>IF('Master Data'!F875="N/A","N/A",+'Master Data'!F875)</f>
        <v xml:space="preserve"> </v>
      </c>
      <c r="E27" s="998"/>
      <c r="F27" s="944" t="s">
        <v>2424</v>
      </c>
      <c r="G27" s="999" t="s">
        <v>517</v>
      </c>
    </row>
    <row r="28" spans="1:7" ht="26.4">
      <c r="A28" s="996" t="s">
        <v>802</v>
      </c>
      <c r="B28" s="1000" t="s">
        <v>2425</v>
      </c>
      <c r="C28" s="997" t="s">
        <v>1775</v>
      </c>
      <c r="D28" s="944" t="str">
        <f>IF('Master Data'!F876="N/A","N/A",+'Master Data'!F876)</f>
        <v xml:space="preserve"> </v>
      </c>
      <c r="E28" s="998"/>
      <c r="F28" s="944" t="s">
        <v>2424</v>
      </c>
      <c r="G28" s="999" t="s">
        <v>517</v>
      </c>
    </row>
    <row r="29" spans="1:7">
      <c r="A29" s="996" t="s">
        <v>803</v>
      </c>
      <c r="B29" s="991" t="s">
        <v>1793</v>
      </c>
      <c r="C29" s="997" t="s">
        <v>1794</v>
      </c>
      <c r="D29" s="944" t="str">
        <f>IF('Master Data'!F877="N/A","N/A",+'Master Data'!F877)</f>
        <v xml:space="preserve"> </v>
      </c>
      <c r="E29" s="998"/>
      <c r="F29" s="944" t="s">
        <v>2424</v>
      </c>
      <c r="G29" s="999" t="s">
        <v>517</v>
      </c>
    </row>
    <row r="30" spans="1:7">
      <c r="A30" s="996" t="s">
        <v>804</v>
      </c>
      <c r="B30" s="991" t="s">
        <v>1795</v>
      </c>
      <c r="C30" s="997" t="s">
        <v>1775</v>
      </c>
      <c r="D30" s="944" t="str">
        <f>IF('Master Data'!F878="N/A","N/A",+'Master Data'!F878)</f>
        <v xml:space="preserve"> </v>
      </c>
      <c r="E30" s="998"/>
      <c r="F30" s="944" t="s">
        <v>2424</v>
      </c>
      <c r="G30" s="999" t="s">
        <v>517</v>
      </c>
    </row>
    <row r="31" spans="1:7">
      <c r="A31" s="996" t="s">
        <v>805</v>
      </c>
      <c r="B31" s="991" t="s">
        <v>1796</v>
      </c>
      <c r="C31" s="997" t="s">
        <v>1775</v>
      </c>
      <c r="D31" s="944" t="str">
        <f>IF('Master Data'!F879="N/A","N/A",+'Master Data'!F879)</f>
        <v xml:space="preserve"> </v>
      </c>
      <c r="E31" s="998"/>
      <c r="F31" s="944" t="s">
        <v>2424</v>
      </c>
      <c r="G31" s="999" t="s">
        <v>517</v>
      </c>
    </row>
    <row r="32" spans="1:7">
      <c r="A32" s="1001" t="s">
        <v>806</v>
      </c>
      <c r="B32" s="1002" t="s">
        <v>1797</v>
      </c>
      <c r="C32" s="1003" t="s">
        <v>1775</v>
      </c>
      <c r="D32" s="1004" t="str">
        <f>IF('Master Data'!F880="N/A","N/A",+'Master Data'!F880)</f>
        <v xml:space="preserve"> </v>
      </c>
      <c r="E32" s="1005"/>
      <c r="F32" s="1006" t="s">
        <v>2424</v>
      </c>
      <c r="G32" s="999" t="s">
        <v>517</v>
      </c>
    </row>
    <row r="33" spans="1:7" ht="14.4">
      <c r="A33" s="1014"/>
      <c r="B33" s="1007" t="s">
        <v>1540</v>
      </c>
      <c r="C33" s="1008"/>
      <c r="D33" s="1009"/>
      <c r="E33" s="1010"/>
      <c r="F33" s="1009"/>
      <c r="G33" s="1011"/>
    </row>
    <row r="34" spans="1:7" ht="14.4">
      <c r="A34" s="1014"/>
      <c r="B34" s="1008"/>
      <c r="C34" s="1008"/>
      <c r="D34" s="1009"/>
      <c r="E34" s="1010"/>
      <c r="F34" s="1009"/>
      <c r="G34" s="1015"/>
    </row>
    <row r="35" spans="1:7" ht="14.4">
      <c r="A35" s="983" t="s">
        <v>807</v>
      </c>
      <c r="B35" s="984" t="s">
        <v>1798</v>
      </c>
      <c r="C35" s="1013"/>
      <c r="D35" s="1009"/>
      <c r="E35" s="1010"/>
      <c r="F35" s="1009"/>
      <c r="G35" s="1012"/>
    </row>
    <row r="36" spans="1:7" ht="14.4">
      <c r="A36" s="1014"/>
      <c r="B36" s="1013"/>
      <c r="C36" s="1013"/>
      <c r="D36" s="1009"/>
      <c r="E36" s="1010"/>
      <c r="F36" s="1009"/>
      <c r="G36" s="1012"/>
    </row>
    <row r="37" spans="1:7">
      <c r="A37" s="996" t="s">
        <v>808</v>
      </c>
      <c r="B37" s="991" t="s">
        <v>1799</v>
      </c>
      <c r="C37" s="997" t="s">
        <v>1775</v>
      </c>
      <c r="D37" s="944" t="str">
        <f>IF('Master Data'!F886="N/A","N/A",+'Master Data'!F886)</f>
        <v xml:space="preserve"> </v>
      </c>
      <c r="E37" s="998"/>
      <c r="F37" s="944" t="s">
        <v>2424</v>
      </c>
      <c r="G37" s="999" t="s">
        <v>517</v>
      </c>
    </row>
    <row r="38" spans="1:7">
      <c r="A38" s="996" t="s">
        <v>809</v>
      </c>
      <c r="B38" s="991" t="s">
        <v>1800</v>
      </c>
      <c r="C38" s="997" t="s">
        <v>1775</v>
      </c>
      <c r="D38" s="944" t="str">
        <f>IF('Master Data'!F887="N/A","N/A",+'Master Data'!F887)</f>
        <v xml:space="preserve"> </v>
      </c>
      <c r="E38" s="998"/>
      <c r="F38" s="944" t="s">
        <v>2424</v>
      </c>
      <c r="G38" s="999" t="s">
        <v>517</v>
      </c>
    </row>
    <row r="39" spans="1:7">
      <c r="A39" s="996" t="s">
        <v>888</v>
      </c>
      <c r="B39" s="991" t="s">
        <v>1801</v>
      </c>
      <c r="C39" s="997" t="s">
        <v>1775</v>
      </c>
      <c r="D39" s="944" t="str">
        <f>IF('Master Data'!F888="N/A","N/A",+'Master Data'!F888)</f>
        <v xml:space="preserve"> </v>
      </c>
      <c r="E39" s="998"/>
      <c r="F39" s="944" t="s">
        <v>2424</v>
      </c>
      <c r="G39" s="999" t="s">
        <v>517</v>
      </c>
    </row>
    <row r="40" spans="1:7">
      <c r="A40" s="1001" t="s">
        <v>1056</v>
      </c>
      <c r="B40" s="1002" t="s">
        <v>1802</v>
      </c>
      <c r="C40" s="1003" t="s">
        <v>1775</v>
      </c>
      <c r="D40" s="1004" t="str">
        <f>IF('Master Data'!F889="N/A","N/A",+'Master Data'!F889)</f>
        <v xml:space="preserve"> </v>
      </c>
      <c r="E40" s="1005"/>
      <c r="F40" s="1006" t="s">
        <v>2424</v>
      </c>
      <c r="G40" s="1016" t="s">
        <v>517</v>
      </c>
    </row>
    <row r="41" spans="1:7" ht="14.4">
      <c r="A41" s="1014"/>
      <c r="B41" s="1007" t="s">
        <v>1540</v>
      </c>
      <c r="C41" s="1008"/>
      <c r="D41" s="1009"/>
      <c r="E41" s="1010"/>
      <c r="F41" s="1009"/>
      <c r="G41" s="1017"/>
    </row>
    <row r="42" spans="1:7" ht="14.4">
      <c r="A42" s="1014"/>
      <c r="B42" s="1008"/>
      <c r="C42" s="1008"/>
      <c r="D42" s="1009"/>
      <c r="E42" s="1010"/>
      <c r="F42" s="1009"/>
      <c r="G42" s="1012"/>
    </row>
    <row r="43" spans="1:7" ht="14.4">
      <c r="A43" s="983" t="s">
        <v>810</v>
      </c>
      <c r="B43" s="984" t="s">
        <v>1803</v>
      </c>
      <c r="C43" s="1013"/>
      <c r="D43" s="1009"/>
      <c r="E43" s="1010"/>
      <c r="F43" s="1009"/>
      <c r="G43" s="1012"/>
    </row>
    <row r="44" spans="1:7" ht="14.4">
      <c r="A44" s="1014"/>
      <c r="B44" s="1013"/>
      <c r="C44" s="1013"/>
      <c r="D44" s="1009"/>
      <c r="E44" s="1010"/>
      <c r="F44" s="1009"/>
      <c r="G44" s="1012"/>
    </row>
    <row r="45" spans="1:7">
      <c r="A45" s="996" t="s">
        <v>811</v>
      </c>
      <c r="B45" s="991" t="s">
        <v>1804</v>
      </c>
      <c r="C45" s="997" t="s">
        <v>1775</v>
      </c>
      <c r="D45" s="944" t="str">
        <f>IF('Master Data'!F895="N/A","N/A",+'Master Data'!F895)</f>
        <v xml:space="preserve"> </v>
      </c>
      <c r="E45" s="998"/>
      <c r="F45" s="944" t="s">
        <v>2424</v>
      </c>
      <c r="G45" s="999" t="s">
        <v>517</v>
      </c>
    </row>
    <row r="46" spans="1:7">
      <c r="A46" s="996" t="s">
        <v>1805</v>
      </c>
      <c r="B46" s="991" t="s">
        <v>606</v>
      </c>
      <c r="C46" s="997" t="s">
        <v>1775</v>
      </c>
      <c r="D46" s="944" t="str">
        <f>IF('Master Data'!F896="N/A","N/A",+'Master Data'!F896)</f>
        <v xml:space="preserve"> </v>
      </c>
      <c r="E46" s="998"/>
      <c r="F46" s="944" t="s">
        <v>2424</v>
      </c>
      <c r="G46" s="999" t="s">
        <v>517</v>
      </c>
    </row>
    <row r="47" spans="1:7">
      <c r="A47" s="996" t="s">
        <v>1806</v>
      </c>
      <c r="B47" s="991" t="s">
        <v>1807</v>
      </c>
      <c r="C47" s="997" t="s">
        <v>1775</v>
      </c>
      <c r="D47" s="944" t="str">
        <f>IF('Master Data'!F897="N/A","N/A",+'Master Data'!F897)</f>
        <v xml:space="preserve"> </v>
      </c>
      <c r="E47" s="998"/>
      <c r="F47" s="944" t="s">
        <v>2424</v>
      </c>
      <c r="G47" s="999" t="s">
        <v>517</v>
      </c>
    </row>
    <row r="48" spans="1:7">
      <c r="A48" s="996" t="s">
        <v>1808</v>
      </c>
      <c r="B48" s="991" t="s">
        <v>1809</v>
      </c>
      <c r="C48" s="997" t="s">
        <v>1775</v>
      </c>
      <c r="D48" s="944" t="str">
        <f>IF('Master Data'!F898="N/A","N/A",+'Master Data'!F898)</f>
        <v xml:space="preserve"> </v>
      </c>
      <c r="E48" s="998"/>
      <c r="F48" s="944" t="s">
        <v>2424</v>
      </c>
      <c r="G48" s="999" t="s">
        <v>517</v>
      </c>
    </row>
    <row r="49" spans="1:7">
      <c r="A49" s="996" t="s">
        <v>1810</v>
      </c>
      <c r="B49" s="991" t="s">
        <v>1811</v>
      </c>
      <c r="C49" s="997" t="s">
        <v>1775</v>
      </c>
      <c r="D49" s="944" t="str">
        <f>IF('Master Data'!F899="N/A","N/A",+'Master Data'!F899)</f>
        <v xml:space="preserve"> </v>
      </c>
      <c r="E49" s="998"/>
      <c r="F49" s="944" t="s">
        <v>2424</v>
      </c>
      <c r="G49" s="999" t="s">
        <v>517</v>
      </c>
    </row>
    <row r="50" spans="1:7">
      <c r="A50" s="996" t="s">
        <v>1812</v>
      </c>
      <c r="B50" s="991" t="s">
        <v>1813</v>
      </c>
      <c r="C50" s="997" t="s">
        <v>1775</v>
      </c>
      <c r="D50" s="944" t="str">
        <f>IF('Master Data'!F900="N/A","N/A",+'Master Data'!F900)</f>
        <v xml:space="preserve"> </v>
      </c>
      <c r="E50" s="998"/>
      <c r="F50" s="944" t="s">
        <v>2424</v>
      </c>
      <c r="G50" s="999" t="s">
        <v>517</v>
      </c>
    </row>
    <row r="51" spans="1:7">
      <c r="A51" s="996" t="s">
        <v>1814</v>
      </c>
      <c r="B51" s="991" t="s">
        <v>1815</v>
      </c>
      <c r="C51" s="997" t="s">
        <v>244</v>
      </c>
      <c r="D51" s="944" t="str">
        <f>IF('Master Data'!F901="N/A","N/A",+'Master Data'!F901)</f>
        <v xml:space="preserve"> </v>
      </c>
      <c r="E51" s="998"/>
      <c r="F51" s="944" t="s">
        <v>2424</v>
      </c>
      <c r="G51" s="999" t="s">
        <v>517</v>
      </c>
    </row>
    <row r="52" spans="1:7" ht="30" customHeight="1">
      <c r="A52" s="996" t="s">
        <v>1816</v>
      </c>
      <c r="B52" s="1000" t="s">
        <v>1817</v>
      </c>
      <c r="C52" s="997" t="s">
        <v>1775</v>
      </c>
      <c r="D52" s="944" t="str">
        <f>IF('Master Data'!F902="N/A","N/A",+'Master Data'!F902)</f>
        <v xml:space="preserve"> </v>
      </c>
      <c r="E52" s="998"/>
      <c r="F52" s="944" t="s">
        <v>2424</v>
      </c>
      <c r="G52" s="999" t="s">
        <v>517</v>
      </c>
    </row>
    <row r="53" spans="1:7">
      <c r="A53" s="1001" t="s">
        <v>1818</v>
      </c>
      <c r="B53" s="1002" t="s">
        <v>1819</v>
      </c>
      <c r="C53" s="1003" t="s">
        <v>1775</v>
      </c>
      <c r="D53" s="1004" t="str">
        <f>IF('Master Data'!F903="N/A","N/A",+'Master Data'!F903)</f>
        <v xml:space="preserve"> </v>
      </c>
      <c r="E53" s="1005"/>
      <c r="F53" s="1018" t="s">
        <v>2424</v>
      </c>
      <c r="G53" s="1016" t="s">
        <v>517</v>
      </c>
    </row>
    <row r="54" spans="1:7" ht="15" thickBot="1">
      <c r="A54" s="1019"/>
      <c r="B54" s="1020" t="s">
        <v>1540</v>
      </c>
      <c r="C54" s="1021"/>
      <c r="D54" s="1022"/>
      <c r="E54" s="1023"/>
      <c r="F54" s="1022"/>
      <c r="G54" s="1024"/>
    </row>
    <row r="55" spans="1:7" ht="14.4">
      <c r="A55" s="1025"/>
      <c r="B55" s="1026"/>
      <c r="C55" s="1026"/>
      <c r="D55" s="1027"/>
      <c r="E55" s="1028"/>
      <c r="F55" s="1027"/>
      <c r="G55" s="1029"/>
    </row>
    <row r="56" spans="1:7" ht="14.4">
      <c r="A56" s="1014"/>
      <c r="B56" s="1008"/>
      <c r="C56" s="1008"/>
      <c r="D56" s="1009"/>
      <c r="E56" s="1010"/>
      <c r="F56" s="1009"/>
      <c r="G56" s="1012"/>
    </row>
    <row r="57" spans="1:7" ht="14.4">
      <c r="A57" s="983" t="s">
        <v>812</v>
      </c>
      <c r="B57" s="984" t="s">
        <v>1820</v>
      </c>
      <c r="C57" s="1013"/>
      <c r="D57" s="1009"/>
      <c r="E57" s="1010"/>
      <c r="F57" s="1009"/>
      <c r="G57" s="1012"/>
    </row>
    <row r="58" spans="1:7" ht="14.4">
      <c r="A58" s="1014"/>
      <c r="B58" s="1013"/>
      <c r="C58" s="1013"/>
      <c r="D58" s="1009"/>
      <c r="E58" s="1010"/>
      <c r="F58" s="1009"/>
      <c r="G58" s="1012"/>
    </row>
    <row r="59" spans="1:7">
      <c r="A59" s="996" t="s">
        <v>813</v>
      </c>
      <c r="B59" s="991" t="s">
        <v>1821</v>
      </c>
      <c r="C59" s="997" t="s">
        <v>1775</v>
      </c>
      <c r="D59" s="944" t="str">
        <f>IF('Master Data'!F909="N/A","N/A",+'Master Data'!F909)</f>
        <v xml:space="preserve"> </v>
      </c>
      <c r="E59" s="998"/>
      <c r="F59" s="944" t="s">
        <v>2424</v>
      </c>
      <c r="G59" s="999" t="s">
        <v>517</v>
      </c>
    </row>
    <row r="60" spans="1:7">
      <c r="A60" s="996" t="s">
        <v>1059</v>
      </c>
      <c r="B60" s="991" t="s">
        <v>1822</v>
      </c>
      <c r="C60" s="997" t="s">
        <v>1775</v>
      </c>
      <c r="D60" s="944" t="str">
        <f>IF('Master Data'!F910="N/A","N/A",+'Master Data'!F910)</f>
        <v xml:space="preserve"> </v>
      </c>
      <c r="E60" s="998"/>
      <c r="F60" s="944" t="s">
        <v>2424</v>
      </c>
      <c r="G60" s="999" t="s">
        <v>517</v>
      </c>
    </row>
    <row r="61" spans="1:7">
      <c r="A61" s="996" t="s">
        <v>1060</v>
      </c>
      <c r="B61" s="991" t="s">
        <v>1823</v>
      </c>
      <c r="C61" s="997" t="s">
        <v>1775</v>
      </c>
      <c r="D61" s="944" t="str">
        <f>IF('Master Data'!F911="N/A","N/A",+'Master Data'!F911)</f>
        <v xml:space="preserve"> </v>
      </c>
      <c r="E61" s="998"/>
      <c r="F61" s="944" t="s">
        <v>2424</v>
      </c>
      <c r="G61" s="999" t="s">
        <v>517</v>
      </c>
    </row>
    <row r="62" spans="1:7">
      <c r="A62" s="996" t="s">
        <v>1061</v>
      </c>
      <c r="B62" s="991" t="s">
        <v>1824</v>
      </c>
      <c r="C62" s="997" t="s">
        <v>1775</v>
      </c>
      <c r="D62" s="944" t="str">
        <f>IF('Master Data'!F912="N/A","N/A",+'Master Data'!F912)</f>
        <v xml:space="preserve"> </v>
      </c>
      <c r="E62" s="998"/>
      <c r="F62" s="944" t="s">
        <v>2424</v>
      </c>
      <c r="G62" s="999" t="s">
        <v>517</v>
      </c>
    </row>
    <row r="63" spans="1:7">
      <c r="A63" s="996" t="s">
        <v>1062</v>
      </c>
      <c r="B63" s="991" t="s">
        <v>1825</v>
      </c>
      <c r="C63" s="997" t="s">
        <v>1775</v>
      </c>
      <c r="D63" s="944" t="str">
        <f>IF('Master Data'!F913="N/A","N/A",+'Master Data'!F913)</f>
        <v xml:space="preserve"> </v>
      </c>
      <c r="E63" s="998"/>
      <c r="F63" s="944" t="s">
        <v>2424</v>
      </c>
      <c r="G63" s="999" t="s">
        <v>517</v>
      </c>
    </row>
    <row r="64" spans="1:7">
      <c r="A64" s="996" t="s">
        <v>857</v>
      </c>
      <c r="B64" s="991" t="s">
        <v>1826</v>
      </c>
      <c r="C64" s="997" t="s">
        <v>1775</v>
      </c>
      <c r="D64" s="944" t="str">
        <f>IF('Master Data'!F914="N/A","N/A",+'Master Data'!F914)</f>
        <v xml:space="preserve"> </v>
      </c>
      <c r="E64" s="998"/>
      <c r="F64" s="944" t="s">
        <v>2424</v>
      </c>
      <c r="G64" s="999" t="s">
        <v>517</v>
      </c>
    </row>
    <row r="65" spans="1:7">
      <c r="A65" s="1001" t="s">
        <v>858</v>
      </c>
      <c r="B65" s="1002" t="s">
        <v>1827</v>
      </c>
      <c r="C65" s="1003" t="s">
        <v>1775</v>
      </c>
      <c r="D65" s="1004" t="str">
        <f>IF('Master Data'!F915="N/A","N/A",+'Master Data'!F915)</f>
        <v xml:space="preserve"> </v>
      </c>
      <c r="E65" s="1005"/>
      <c r="F65" s="1018" t="s">
        <v>2424</v>
      </c>
      <c r="G65" s="1016" t="s">
        <v>517</v>
      </c>
    </row>
    <row r="66" spans="1:7" ht="14.4">
      <c r="A66" s="1014"/>
      <c r="B66" s="1007" t="s">
        <v>1540</v>
      </c>
      <c r="C66" s="1008"/>
      <c r="D66" s="1009"/>
      <c r="E66" s="1010"/>
      <c r="F66" s="1009"/>
      <c r="G66" s="1017"/>
    </row>
    <row r="67" spans="1:7" ht="14.4">
      <c r="A67" s="1014"/>
      <c r="B67" s="1008"/>
      <c r="C67" s="1008"/>
      <c r="D67" s="1009"/>
      <c r="E67" s="1010"/>
      <c r="F67" s="1009"/>
      <c r="G67" s="1015"/>
    </row>
    <row r="68" spans="1:7" ht="14.4">
      <c r="A68" s="1014"/>
      <c r="B68" s="1008"/>
      <c r="C68" s="1008"/>
      <c r="D68" s="1009"/>
      <c r="E68" s="1010"/>
      <c r="F68" s="1009"/>
      <c r="G68" s="1012"/>
    </row>
    <row r="69" spans="1:7" ht="14.4">
      <c r="A69" s="983" t="s">
        <v>1828</v>
      </c>
      <c r="B69" s="984" t="s">
        <v>1829</v>
      </c>
      <c r="C69" s="1013"/>
      <c r="D69" s="1009"/>
      <c r="E69" s="1010"/>
      <c r="F69" s="1009"/>
      <c r="G69" s="1012"/>
    </row>
    <row r="70" spans="1:7" ht="14.4">
      <c r="A70" s="1014"/>
      <c r="B70" s="1013"/>
      <c r="C70" s="1013"/>
      <c r="D70" s="1009"/>
      <c r="E70" s="1010"/>
      <c r="F70" s="1009"/>
      <c r="G70" s="1012"/>
    </row>
    <row r="71" spans="1:7">
      <c r="A71" s="996" t="s">
        <v>814</v>
      </c>
      <c r="B71" s="991" t="s">
        <v>1830</v>
      </c>
      <c r="C71" s="997" t="s">
        <v>1775</v>
      </c>
      <c r="D71" s="944" t="str">
        <f>IF('Master Data'!F921="N/A","N/A",+'Master Data'!F921)</f>
        <v xml:space="preserve"> </v>
      </c>
      <c r="E71" s="998"/>
      <c r="F71" s="944" t="s">
        <v>2424</v>
      </c>
      <c r="G71" s="999" t="s">
        <v>517</v>
      </c>
    </row>
    <row r="72" spans="1:7">
      <c r="A72" s="996" t="s">
        <v>1831</v>
      </c>
      <c r="B72" s="991" t="s">
        <v>1832</v>
      </c>
      <c r="C72" s="997" t="s">
        <v>1775</v>
      </c>
      <c r="D72" s="944" t="str">
        <f>IF('Master Data'!F922="N/A","N/A",+'Master Data'!F922)</f>
        <v xml:space="preserve"> </v>
      </c>
      <c r="E72" s="998"/>
      <c r="F72" s="944" t="s">
        <v>2424</v>
      </c>
      <c r="G72" s="999" t="s">
        <v>517</v>
      </c>
    </row>
    <row r="73" spans="1:7">
      <c r="A73" s="996" t="s">
        <v>1833</v>
      </c>
      <c r="B73" s="991" t="s">
        <v>1834</v>
      </c>
      <c r="C73" s="997" t="s">
        <v>1775</v>
      </c>
      <c r="D73" s="944" t="str">
        <f>IF('Master Data'!F923="N/A","N/A",+'Master Data'!F923)</f>
        <v xml:space="preserve"> </v>
      </c>
      <c r="E73" s="998"/>
      <c r="F73" s="944" t="s">
        <v>2424</v>
      </c>
      <c r="G73" s="999" t="s">
        <v>517</v>
      </c>
    </row>
    <row r="74" spans="1:7">
      <c r="A74" s="996" t="s">
        <v>1835</v>
      </c>
      <c r="B74" s="991" t="s">
        <v>1836</v>
      </c>
      <c r="C74" s="997" t="s">
        <v>1775</v>
      </c>
      <c r="D74" s="944" t="str">
        <f>IF('Master Data'!F924="N/A","N/A",+'Master Data'!F924)</f>
        <v xml:space="preserve"> </v>
      </c>
      <c r="E74" s="998"/>
      <c r="F74" s="944" t="s">
        <v>2424</v>
      </c>
      <c r="G74" s="999" t="s">
        <v>517</v>
      </c>
    </row>
    <row r="75" spans="1:7" ht="26.4">
      <c r="A75" s="996" t="s">
        <v>1837</v>
      </c>
      <c r="B75" s="1000" t="s">
        <v>1838</v>
      </c>
      <c r="C75" s="997" t="s">
        <v>1775</v>
      </c>
      <c r="D75" s="944" t="str">
        <f>IF('Master Data'!F925="N/A","N/A",+'Master Data'!F925)</f>
        <v xml:space="preserve"> </v>
      </c>
      <c r="E75" s="998"/>
      <c r="F75" s="944" t="s">
        <v>2424</v>
      </c>
      <c r="G75" s="999" t="s">
        <v>517</v>
      </c>
    </row>
    <row r="76" spans="1:7">
      <c r="A76" s="996" t="s">
        <v>1839</v>
      </c>
      <c r="B76" s="991" t="s">
        <v>1840</v>
      </c>
      <c r="C76" s="997" t="s">
        <v>1775</v>
      </c>
      <c r="D76" s="944" t="str">
        <f>IF('Master Data'!F926="N/A","N/A",+'Master Data'!F926)</f>
        <v xml:space="preserve">  </v>
      </c>
      <c r="E76" s="998"/>
      <c r="F76" s="944" t="s">
        <v>2424</v>
      </c>
      <c r="G76" s="999" t="s">
        <v>517</v>
      </c>
    </row>
    <row r="77" spans="1:7">
      <c r="A77" s="996" t="s">
        <v>1841</v>
      </c>
      <c r="B77" s="991" t="s">
        <v>1842</v>
      </c>
      <c r="C77" s="997" t="s">
        <v>1775</v>
      </c>
      <c r="D77" s="944" t="str">
        <f>IF('Master Data'!F927="N/A","N/A",+'Master Data'!F927)</f>
        <v xml:space="preserve"> </v>
      </c>
      <c r="E77" s="998"/>
      <c r="F77" s="944" t="s">
        <v>2424</v>
      </c>
      <c r="G77" s="999" t="s">
        <v>517</v>
      </c>
    </row>
    <row r="78" spans="1:7">
      <c r="A78" s="996" t="s">
        <v>1843</v>
      </c>
      <c r="B78" s="991" t="s">
        <v>1844</v>
      </c>
      <c r="C78" s="997" t="s">
        <v>1775</v>
      </c>
      <c r="D78" s="944" t="str">
        <f>IF('Master Data'!F928="N/A","N/A",+'Master Data'!F928)</f>
        <v xml:space="preserve"> </v>
      </c>
      <c r="E78" s="998"/>
      <c r="F78" s="944" t="s">
        <v>2424</v>
      </c>
      <c r="G78" s="999" t="s">
        <v>517</v>
      </c>
    </row>
    <row r="79" spans="1:7">
      <c r="A79" s="1001" t="s">
        <v>1845</v>
      </c>
      <c r="B79" s="1002" t="s">
        <v>1846</v>
      </c>
      <c r="C79" s="1003" t="s">
        <v>1380</v>
      </c>
      <c r="D79" s="1004" t="str">
        <f>IF('Master Data'!F929="N/A","N/A",+'Master Data'!F929)</f>
        <v xml:space="preserve"> </v>
      </c>
      <c r="E79" s="1005"/>
      <c r="F79" s="1006" t="s">
        <v>2424</v>
      </c>
      <c r="G79" s="999" t="s">
        <v>517</v>
      </c>
    </row>
    <row r="80" spans="1:7" ht="14.4">
      <c r="A80" s="1030"/>
      <c r="B80" s="1007" t="s">
        <v>1540</v>
      </c>
      <c r="C80" s="1008"/>
      <c r="D80" s="1009"/>
      <c r="E80" s="1010"/>
      <c r="F80" s="1009"/>
      <c r="G80" s="1011"/>
    </row>
    <row r="81" spans="1:7" ht="14.4">
      <c r="A81" s="1030"/>
      <c r="B81" s="1008"/>
      <c r="C81" s="1008"/>
      <c r="D81" s="1009"/>
      <c r="E81" s="1010"/>
      <c r="F81" s="1009"/>
      <c r="G81" s="1015"/>
    </row>
    <row r="82" spans="1:7" ht="14.4">
      <c r="A82" s="1014"/>
      <c r="B82" s="1008"/>
      <c r="C82" s="1008"/>
      <c r="D82" s="1009"/>
      <c r="E82" s="1010"/>
      <c r="F82" s="1009"/>
      <c r="G82" s="1012"/>
    </row>
    <row r="83" spans="1:7" ht="26.4">
      <c r="A83" s="1031" t="s">
        <v>1847</v>
      </c>
      <c r="B83" s="1032" t="s">
        <v>1848</v>
      </c>
      <c r="C83" s="1013"/>
      <c r="D83" s="1009"/>
      <c r="E83" s="1010"/>
      <c r="F83" s="1009"/>
      <c r="G83" s="1012"/>
    </row>
    <row r="84" spans="1:7" ht="14.4">
      <c r="A84" s="1014"/>
      <c r="B84" s="1013"/>
      <c r="C84" s="1013"/>
      <c r="D84" s="1009"/>
      <c r="E84" s="1010"/>
      <c r="F84" s="1009"/>
      <c r="G84" s="1012"/>
    </row>
    <row r="85" spans="1:7">
      <c r="A85" s="996" t="s">
        <v>559</v>
      </c>
      <c r="B85" s="991" t="s">
        <v>1849</v>
      </c>
      <c r="C85" s="997" t="s">
        <v>244</v>
      </c>
      <c r="D85" s="944" t="str">
        <f>IF('Master Data'!F935="N/A","N/A",+'Master Data'!F935)</f>
        <v xml:space="preserve"> </v>
      </c>
      <c r="E85" s="998"/>
      <c r="F85" s="944" t="s">
        <v>2424</v>
      </c>
      <c r="G85" s="999" t="s">
        <v>517</v>
      </c>
    </row>
    <row r="86" spans="1:7">
      <c r="A86" s="996" t="s">
        <v>1850</v>
      </c>
      <c r="B86" s="991" t="s">
        <v>1851</v>
      </c>
      <c r="C86" s="997" t="s">
        <v>244</v>
      </c>
      <c r="D86" s="944" t="str">
        <f>IF('Master Data'!F936="N/A","N/A",+'Master Data'!F936)</f>
        <v xml:space="preserve"> </v>
      </c>
      <c r="E86" s="998"/>
      <c r="F86" s="944" t="s">
        <v>2424</v>
      </c>
      <c r="G86" s="999" t="s">
        <v>517</v>
      </c>
    </row>
    <row r="87" spans="1:7">
      <c r="A87" s="996" t="s">
        <v>1852</v>
      </c>
      <c r="B87" s="991" t="s">
        <v>1853</v>
      </c>
      <c r="C87" s="997" t="s">
        <v>244</v>
      </c>
      <c r="D87" s="944" t="str">
        <f>IF('Master Data'!F937="N/A","N/A",+'Master Data'!F937)</f>
        <v xml:space="preserve"> </v>
      </c>
      <c r="E87" s="998"/>
      <c r="F87" s="944" t="s">
        <v>2424</v>
      </c>
      <c r="G87" s="999" t="s">
        <v>517</v>
      </c>
    </row>
    <row r="88" spans="1:7">
      <c r="A88" s="996" t="s">
        <v>1854</v>
      </c>
      <c r="B88" s="991" t="s">
        <v>1855</v>
      </c>
      <c r="C88" s="997" t="s">
        <v>1775</v>
      </c>
      <c r="D88" s="944" t="str">
        <f>IF('Master Data'!F938="N/A","N/A",+'Master Data'!F938)</f>
        <v xml:space="preserve"> </v>
      </c>
      <c r="E88" s="998"/>
      <c r="F88" s="944" t="s">
        <v>2424</v>
      </c>
      <c r="G88" s="999" t="s">
        <v>517</v>
      </c>
    </row>
    <row r="89" spans="1:7">
      <c r="A89" s="996" t="s">
        <v>1856</v>
      </c>
      <c r="B89" s="991" t="s">
        <v>1857</v>
      </c>
      <c r="C89" s="997" t="s">
        <v>1775</v>
      </c>
      <c r="D89" s="944" t="str">
        <f>IF('Master Data'!F939="N/A","N/A",+'Master Data'!F939)</f>
        <v xml:space="preserve"> </v>
      </c>
      <c r="E89" s="998"/>
      <c r="F89" s="944" t="s">
        <v>2424</v>
      </c>
      <c r="G89" s="999" t="s">
        <v>517</v>
      </c>
    </row>
    <row r="90" spans="1:7">
      <c r="A90" s="996" t="s">
        <v>1858</v>
      </c>
      <c r="B90" s="991" t="s">
        <v>1859</v>
      </c>
      <c r="C90" s="997" t="s">
        <v>1794</v>
      </c>
      <c r="D90" s="944" t="str">
        <f>IF('Master Data'!F940="N/A","N/A",+'Master Data'!F940)</f>
        <v xml:space="preserve"> </v>
      </c>
      <c r="E90" s="998"/>
      <c r="F90" s="944" t="s">
        <v>2424</v>
      </c>
      <c r="G90" s="999" t="s">
        <v>517</v>
      </c>
    </row>
    <row r="91" spans="1:7">
      <c r="A91" s="996" t="s">
        <v>1860</v>
      </c>
      <c r="B91" s="991" t="s">
        <v>1861</v>
      </c>
      <c r="C91" s="997" t="s">
        <v>1862</v>
      </c>
      <c r="D91" s="944" t="str">
        <f>IF('Master Data'!F941="N/A","N/A",+'Master Data'!F941)</f>
        <v xml:space="preserve"> </v>
      </c>
      <c r="E91" s="998"/>
      <c r="F91" s="944" t="s">
        <v>2424</v>
      </c>
      <c r="G91" s="999" t="s">
        <v>517</v>
      </c>
    </row>
    <row r="92" spans="1:7">
      <c r="A92" s="996" t="s">
        <v>1863</v>
      </c>
      <c r="B92" s="991" t="s">
        <v>1864</v>
      </c>
      <c r="C92" s="997" t="s">
        <v>1775</v>
      </c>
      <c r="D92" s="944" t="str">
        <f>IF('Master Data'!F942="N/A","N/A",+'Master Data'!F942)</f>
        <v xml:space="preserve"> </v>
      </c>
      <c r="E92" s="998"/>
      <c r="F92" s="944" t="s">
        <v>2424</v>
      </c>
      <c r="G92" s="999" t="s">
        <v>517</v>
      </c>
    </row>
    <row r="93" spans="1:7">
      <c r="A93" s="996" t="s">
        <v>1865</v>
      </c>
      <c r="B93" s="991" t="s">
        <v>2426</v>
      </c>
      <c r="C93" s="997" t="s">
        <v>244</v>
      </c>
      <c r="D93" s="944" t="str">
        <f>IF('Master Data'!F943="N/A","N/A",+'Master Data'!F943)</f>
        <v xml:space="preserve"> </v>
      </c>
      <c r="E93" s="998"/>
      <c r="F93" s="944" t="s">
        <v>2424</v>
      </c>
      <c r="G93" s="999" t="s">
        <v>517</v>
      </c>
    </row>
    <row r="94" spans="1:7">
      <c r="A94" s="996" t="s">
        <v>1866</v>
      </c>
      <c r="B94" s="991" t="s">
        <v>1867</v>
      </c>
      <c r="C94" s="997" t="s">
        <v>244</v>
      </c>
      <c r="D94" s="944" t="str">
        <f>IF('Master Data'!F944="N/A","N/A",+'Master Data'!F944)</f>
        <v xml:space="preserve"> </v>
      </c>
      <c r="E94" s="998"/>
      <c r="F94" s="944" t="s">
        <v>2424</v>
      </c>
      <c r="G94" s="999" t="s">
        <v>517</v>
      </c>
    </row>
    <row r="95" spans="1:7">
      <c r="A95" s="1001" t="s">
        <v>1868</v>
      </c>
      <c r="B95" s="1002" t="s">
        <v>1869</v>
      </c>
      <c r="C95" s="1003" t="s">
        <v>244</v>
      </c>
      <c r="D95" s="1004" t="str">
        <f>IF('Master Data'!F945="N/A","N/A",+'Master Data'!F945)</f>
        <v xml:space="preserve"> </v>
      </c>
      <c r="E95" s="1005"/>
      <c r="F95" s="1006" t="s">
        <v>2424</v>
      </c>
      <c r="G95" s="999" t="s">
        <v>517</v>
      </c>
    </row>
    <row r="96" spans="1:7" ht="14.4">
      <c r="A96" s="1014"/>
      <c r="B96" s="1007" t="s">
        <v>1540</v>
      </c>
      <c r="C96" s="1008"/>
      <c r="D96" s="1009"/>
      <c r="E96" s="1010"/>
      <c r="F96" s="1009"/>
      <c r="G96" s="1011"/>
    </row>
    <row r="97" spans="1:7" ht="14.4">
      <c r="A97" s="1014"/>
      <c r="B97" s="1008"/>
      <c r="C97" s="1008"/>
      <c r="D97" s="1009"/>
      <c r="E97" s="1010"/>
      <c r="F97" s="1009"/>
      <c r="G97" s="1015"/>
    </row>
    <row r="98" spans="1:7" ht="14.4">
      <c r="A98" s="1014"/>
      <c r="B98" s="1008"/>
      <c r="C98" s="1008"/>
      <c r="D98" s="1009"/>
      <c r="E98" s="1010"/>
      <c r="F98" s="1009"/>
      <c r="G98" s="1012"/>
    </row>
    <row r="99" spans="1:7" ht="14.4">
      <c r="A99" s="983" t="s">
        <v>1870</v>
      </c>
      <c r="B99" s="984" t="s">
        <v>1871</v>
      </c>
      <c r="C99" s="1013"/>
      <c r="D99" s="1009"/>
      <c r="E99" s="1010"/>
      <c r="F99" s="1009"/>
      <c r="G99" s="1012"/>
    </row>
    <row r="100" spans="1:7" ht="14.4">
      <c r="A100" s="1014"/>
      <c r="B100" s="1013"/>
      <c r="C100" s="1013"/>
      <c r="D100" s="1009"/>
      <c r="E100" s="1010"/>
      <c r="F100" s="1009"/>
      <c r="G100" s="1012"/>
    </row>
    <row r="101" spans="1:7" ht="26.4">
      <c r="A101" s="996" t="s">
        <v>560</v>
      </c>
      <c r="B101" s="1000" t="s">
        <v>1872</v>
      </c>
      <c r="C101" s="997" t="s">
        <v>1775</v>
      </c>
      <c r="D101" s="944" t="str">
        <f>IF('Master Data'!F951="N/A","N/A",+'Master Data'!F951)</f>
        <v xml:space="preserve"> </v>
      </c>
      <c r="E101" s="998"/>
      <c r="F101" s="944" t="s">
        <v>2424</v>
      </c>
      <c r="G101" s="999" t="s">
        <v>517</v>
      </c>
    </row>
    <row r="102" spans="1:7" ht="26.4">
      <c r="A102" s="996" t="s">
        <v>1873</v>
      </c>
      <c r="B102" s="1000" t="s">
        <v>1874</v>
      </c>
      <c r="C102" s="997" t="s">
        <v>1775</v>
      </c>
      <c r="D102" s="944" t="str">
        <f>IF('Master Data'!F952="N/A","N/A",+'Master Data'!F952)</f>
        <v xml:space="preserve"> </v>
      </c>
      <c r="E102" s="998"/>
      <c r="F102" s="944" t="s">
        <v>2424</v>
      </c>
      <c r="G102" s="999" t="s">
        <v>517</v>
      </c>
    </row>
    <row r="103" spans="1:7">
      <c r="A103" s="996" t="s">
        <v>1875</v>
      </c>
      <c r="B103" s="991" t="s">
        <v>1876</v>
      </c>
      <c r="C103" s="997" t="s">
        <v>1775</v>
      </c>
      <c r="D103" s="944" t="str">
        <f>IF('Master Data'!F953="N/A","N/A",+'Master Data'!F953)</f>
        <v xml:space="preserve"> </v>
      </c>
      <c r="E103" s="998"/>
      <c r="F103" s="944" t="s">
        <v>2424</v>
      </c>
      <c r="G103" s="999" t="s">
        <v>517</v>
      </c>
    </row>
    <row r="104" spans="1:7">
      <c r="A104" s="996" t="s">
        <v>1877</v>
      </c>
      <c r="B104" s="991" t="s">
        <v>1842</v>
      </c>
      <c r="C104" s="997" t="s">
        <v>1775</v>
      </c>
      <c r="D104" s="944" t="str">
        <f>IF('Master Data'!F954="N/A","N/A",+'Master Data'!F954)</f>
        <v xml:space="preserve"> </v>
      </c>
      <c r="E104" s="998"/>
      <c r="F104" s="944" t="s">
        <v>2424</v>
      </c>
      <c r="G104" s="999" t="s">
        <v>517</v>
      </c>
    </row>
    <row r="105" spans="1:7">
      <c r="A105" s="996" t="s">
        <v>1878</v>
      </c>
      <c r="B105" s="991" t="s">
        <v>1879</v>
      </c>
      <c r="C105" s="997" t="s">
        <v>1775</v>
      </c>
      <c r="D105" s="944" t="str">
        <f>IF('Master Data'!F955="N/A","N/A",+'Master Data'!F955)</f>
        <v xml:space="preserve"> </v>
      </c>
      <c r="E105" s="998"/>
      <c r="F105" s="944" t="s">
        <v>2424</v>
      </c>
      <c r="G105" s="999" t="s">
        <v>517</v>
      </c>
    </row>
    <row r="106" spans="1:7">
      <c r="A106" s="996" t="s">
        <v>1880</v>
      </c>
      <c r="B106" s="991" t="s">
        <v>1881</v>
      </c>
      <c r="C106" s="997" t="s">
        <v>1775</v>
      </c>
      <c r="D106" s="944" t="str">
        <f>IF('Master Data'!F956="N/A","N/A",+'Master Data'!F956)</f>
        <v xml:space="preserve"> </v>
      </c>
      <c r="E106" s="998"/>
      <c r="F106" s="944" t="s">
        <v>2424</v>
      </c>
      <c r="G106" s="999" t="s">
        <v>517</v>
      </c>
    </row>
    <row r="107" spans="1:7">
      <c r="A107" s="1001" t="s">
        <v>1882</v>
      </c>
      <c r="B107" s="1002" t="s">
        <v>1883</v>
      </c>
      <c r="C107" s="1003" t="s">
        <v>1775</v>
      </c>
      <c r="D107" s="1004" t="str">
        <f>IF('Master Data'!F957="N/A","N/A",+'Master Data'!F957)</f>
        <v xml:space="preserve"> </v>
      </c>
      <c r="E107" s="1005"/>
      <c r="F107" s="1006" t="s">
        <v>2424</v>
      </c>
      <c r="G107" s="999" t="s">
        <v>517</v>
      </c>
    </row>
    <row r="108" spans="1:7" ht="14.4">
      <c r="A108" s="1030"/>
      <c r="B108" s="1007" t="s">
        <v>1540</v>
      </c>
      <c r="C108" s="1008"/>
      <c r="D108" s="1009"/>
      <c r="E108" s="1010"/>
      <c r="F108" s="1009"/>
      <c r="G108" s="1011"/>
    </row>
    <row r="109" spans="1:7" ht="15" thickBot="1">
      <c r="A109" s="1019"/>
      <c r="B109" s="1021"/>
      <c r="C109" s="1021"/>
      <c r="D109" s="1022"/>
      <c r="E109" s="1023"/>
      <c r="F109" s="1022"/>
      <c r="G109" s="1033"/>
    </row>
    <row r="110" spans="1:7" ht="14.4">
      <c r="A110" s="1034" t="s">
        <v>1884</v>
      </c>
      <c r="B110" s="1035" t="s">
        <v>1885</v>
      </c>
      <c r="C110" s="1036"/>
      <c r="D110" s="1027"/>
      <c r="E110" s="1028"/>
      <c r="F110" s="1027"/>
      <c r="G110" s="1037"/>
    </row>
    <row r="111" spans="1:7" ht="14.4">
      <c r="A111" s="1014"/>
      <c r="B111" s="1013"/>
      <c r="C111" s="1013"/>
      <c r="D111" s="1009"/>
      <c r="E111" s="1010"/>
      <c r="F111" s="1009"/>
      <c r="G111" s="1012"/>
    </row>
    <row r="112" spans="1:7">
      <c r="A112" s="996" t="s">
        <v>1063</v>
      </c>
      <c r="B112" s="991" t="s">
        <v>1886</v>
      </c>
      <c r="C112" s="997" t="s">
        <v>1775</v>
      </c>
      <c r="D112" s="944" t="str">
        <f>IF('Master Data'!F963="N/A","N/A",+'Master Data'!F963)</f>
        <v xml:space="preserve"> </v>
      </c>
      <c r="E112" s="998"/>
      <c r="F112" s="944" t="s">
        <v>2424</v>
      </c>
      <c r="G112" s="999" t="s">
        <v>517</v>
      </c>
    </row>
    <row r="113" spans="1:7">
      <c r="A113" s="1001" t="s">
        <v>1064</v>
      </c>
      <c r="B113" s="1002" t="s">
        <v>1887</v>
      </c>
      <c r="C113" s="1003" t="s">
        <v>1775</v>
      </c>
      <c r="D113" s="1004" t="str">
        <f>IF('Master Data'!F964="N/A","N/A",+'Master Data'!F964)</f>
        <v xml:space="preserve"> </v>
      </c>
      <c r="E113" s="1005"/>
      <c r="F113" s="1006" t="s">
        <v>2424</v>
      </c>
      <c r="G113" s="999" t="s">
        <v>517</v>
      </c>
    </row>
    <row r="114" spans="1:7" ht="14.4">
      <c r="A114" s="1014"/>
      <c r="B114" s="1007" t="s">
        <v>1540</v>
      </c>
      <c r="C114" s="1008"/>
      <c r="D114" s="1009"/>
      <c r="E114" s="1010"/>
      <c r="F114" s="1009"/>
      <c r="G114" s="1011"/>
    </row>
    <row r="115" spans="1:7" ht="14.4">
      <c r="A115" s="1014"/>
      <c r="B115" s="1008"/>
      <c r="C115" s="1008"/>
      <c r="D115" s="1009"/>
      <c r="E115" s="1010"/>
      <c r="F115" s="1009"/>
      <c r="G115" s="1012"/>
    </row>
    <row r="116" spans="1:7" ht="14.4">
      <c r="A116" s="983" t="s">
        <v>1888</v>
      </c>
      <c r="B116" s="984" t="s">
        <v>2427</v>
      </c>
      <c r="C116" s="1038"/>
      <c r="D116" s="1009"/>
      <c r="E116" s="1010"/>
      <c r="F116" s="1009"/>
      <c r="G116" s="1012"/>
    </row>
    <row r="117" spans="1:7" ht="14.4">
      <c r="A117" s="1014"/>
      <c r="B117" s="1038"/>
      <c r="C117" s="1038"/>
      <c r="D117" s="1009"/>
      <c r="E117" s="1010"/>
      <c r="F117" s="1009"/>
      <c r="G117" s="1012"/>
    </row>
    <row r="118" spans="1:7">
      <c r="A118" s="996" t="s">
        <v>1890</v>
      </c>
      <c r="B118" s="991" t="s">
        <v>1891</v>
      </c>
      <c r="C118" s="997" t="s">
        <v>1775</v>
      </c>
      <c r="D118" s="944" t="str">
        <f>IF('Master Data'!F970="N/A","N/A",+'Master Data'!F970)</f>
        <v xml:space="preserve"> </v>
      </c>
      <c r="E118" s="998"/>
      <c r="F118" s="944" t="s">
        <v>2424</v>
      </c>
      <c r="G118" s="999" t="s">
        <v>517</v>
      </c>
    </row>
    <row r="119" spans="1:7">
      <c r="A119" s="996" t="s">
        <v>1892</v>
      </c>
      <c r="B119" s="991" t="s">
        <v>1893</v>
      </c>
      <c r="C119" s="997" t="s">
        <v>1775</v>
      </c>
      <c r="D119" s="944" t="str">
        <f>IF('Master Data'!F971="N/A","N/A",+'Master Data'!F971)</f>
        <v xml:space="preserve"> </v>
      </c>
      <c r="E119" s="998"/>
      <c r="F119" s="944" t="s">
        <v>2424</v>
      </c>
      <c r="G119" s="999" t="s">
        <v>517</v>
      </c>
    </row>
    <row r="120" spans="1:7">
      <c r="A120" s="996" t="s">
        <v>1894</v>
      </c>
      <c r="B120" s="991" t="s">
        <v>1895</v>
      </c>
      <c r="C120" s="997" t="s">
        <v>1775</v>
      </c>
      <c r="D120" s="944" t="str">
        <f>IF('Master Data'!F972="N/A","N/A",+'Master Data'!F972)</f>
        <v xml:space="preserve"> </v>
      </c>
      <c r="E120" s="998"/>
      <c r="F120" s="944" t="s">
        <v>2424</v>
      </c>
      <c r="G120" s="999" t="s">
        <v>517</v>
      </c>
    </row>
    <row r="121" spans="1:7">
      <c r="A121" s="1001" t="s">
        <v>1896</v>
      </c>
      <c r="B121" s="1002" t="s">
        <v>1897</v>
      </c>
      <c r="C121" s="1003" t="s">
        <v>1775</v>
      </c>
      <c r="D121" s="1004" t="str">
        <f>IF('Master Data'!F973="N/A","N/A",+'Master Data'!F973)</f>
        <v xml:space="preserve"> </v>
      </c>
      <c r="E121" s="1005"/>
      <c r="F121" s="1006" t="s">
        <v>2424</v>
      </c>
      <c r="G121" s="999" t="s">
        <v>517</v>
      </c>
    </row>
    <row r="122" spans="1:7" ht="14.4">
      <c r="A122" s="1030"/>
      <c r="B122" s="1007" t="s">
        <v>1540</v>
      </c>
      <c r="C122" s="1008"/>
      <c r="D122" s="1009"/>
      <c r="E122" s="1010"/>
      <c r="F122" s="1009"/>
      <c r="G122" s="1011"/>
    </row>
    <row r="123" spans="1:7" ht="14.4">
      <c r="A123" s="1014"/>
      <c r="B123" s="1008"/>
      <c r="C123" s="1008"/>
      <c r="D123" s="1009"/>
      <c r="E123" s="1010"/>
      <c r="F123" s="1009"/>
      <c r="G123" s="1012"/>
    </row>
    <row r="124" spans="1:7" ht="14.4">
      <c r="A124" s="983" t="s">
        <v>1898</v>
      </c>
      <c r="B124" s="984" t="s">
        <v>1899</v>
      </c>
      <c r="C124" s="1013"/>
      <c r="D124" s="1009"/>
      <c r="E124" s="1010"/>
      <c r="F124" s="1009"/>
      <c r="G124" s="1012"/>
    </row>
    <row r="125" spans="1:7" ht="14.4">
      <c r="A125" s="1014"/>
      <c r="B125" s="1013"/>
      <c r="C125" s="1013"/>
      <c r="D125" s="1009"/>
      <c r="E125" s="1010"/>
      <c r="F125" s="1009"/>
      <c r="G125" s="1012"/>
    </row>
    <row r="126" spans="1:7">
      <c r="A126" s="996" t="s">
        <v>1900</v>
      </c>
      <c r="B126" s="991" t="s">
        <v>1901</v>
      </c>
      <c r="C126" s="997" t="s">
        <v>1775</v>
      </c>
      <c r="D126" s="944" t="str">
        <f>IF('Master Data'!F979="N/A","N/A",+'Master Data'!F979)</f>
        <v xml:space="preserve"> </v>
      </c>
      <c r="E126" s="998"/>
      <c r="F126" s="944" t="s">
        <v>2424</v>
      </c>
      <c r="G126" s="999" t="s">
        <v>517</v>
      </c>
    </row>
    <row r="127" spans="1:7">
      <c r="A127" s="996" t="s">
        <v>1902</v>
      </c>
      <c r="B127" s="991" t="s">
        <v>1903</v>
      </c>
      <c r="C127" s="997" t="s">
        <v>1775</v>
      </c>
      <c r="D127" s="944" t="str">
        <f>IF('Master Data'!F980="N/A","N/A",+'Master Data'!F980)</f>
        <v xml:space="preserve"> </v>
      </c>
      <c r="E127" s="998"/>
      <c r="F127" s="944" t="s">
        <v>2424</v>
      </c>
      <c r="G127" s="999" t="s">
        <v>517</v>
      </c>
    </row>
    <row r="128" spans="1:7">
      <c r="A128" s="996" t="s">
        <v>1904</v>
      </c>
      <c r="B128" s="991" t="s">
        <v>1905</v>
      </c>
      <c r="C128" s="997" t="s">
        <v>1775</v>
      </c>
      <c r="D128" s="944" t="str">
        <f>IF('Master Data'!F981="N/A","N/A",+'Master Data'!F981)</f>
        <v xml:space="preserve"> </v>
      </c>
      <c r="E128" s="998"/>
      <c r="F128" s="944" t="s">
        <v>2424</v>
      </c>
      <c r="G128" s="999" t="s">
        <v>517</v>
      </c>
    </row>
    <row r="129" spans="1:7">
      <c r="A129" s="996" t="s">
        <v>1906</v>
      </c>
      <c r="B129" s="991" t="s">
        <v>1907</v>
      </c>
      <c r="C129" s="997" t="s">
        <v>1775</v>
      </c>
      <c r="D129" s="944" t="str">
        <f>IF('Master Data'!F982="N/A","N/A",+'Master Data'!F982)</f>
        <v xml:space="preserve"> </v>
      </c>
      <c r="E129" s="998"/>
      <c r="F129" s="944" t="s">
        <v>2424</v>
      </c>
      <c r="G129" s="999" t="s">
        <v>517</v>
      </c>
    </row>
    <row r="130" spans="1:7">
      <c r="A130" s="996" t="s">
        <v>1908</v>
      </c>
      <c r="B130" s="991" t="s">
        <v>1909</v>
      </c>
      <c r="C130" s="997" t="s">
        <v>1775</v>
      </c>
      <c r="D130" s="944" t="str">
        <f>IF('Master Data'!F983="N/A","N/A",+'Master Data'!F983)</f>
        <v xml:space="preserve"> </v>
      </c>
      <c r="E130" s="998"/>
      <c r="F130" s="944" t="s">
        <v>2424</v>
      </c>
      <c r="G130" s="999" t="s">
        <v>517</v>
      </c>
    </row>
    <row r="131" spans="1:7">
      <c r="A131" s="996" t="s">
        <v>1910</v>
      </c>
      <c r="B131" s="991" t="s">
        <v>1911</v>
      </c>
      <c r="C131" s="997" t="s">
        <v>1775</v>
      </c>
      <c r="D131" s="944" t="str">
        <f>IF('Master Data'!F984="N/A","N/A",+'Master Data'!F984)</f>
        <v xml:space="preserve"> </v>
      </c>
      <c r="E131" s="998"/>
      <c r="F131" s="944" t="s">
        <v>2424</v>
      </c>
      <c r="G131" s="999" t="s">
        <v>517</v>
      </c>
    </row>
    <row r="132" spans="1:7">
      <c r="A132" s="996" t="s">
        <v>1912</v>
      </c>
      <c r="B132" s="991" t="s">
        <v>1913</v>
      </c>
      <c r="C132" s="997" t="s">
        <v>1775</v>
      </c>
      <c r="D132" s="944" t="str">
        <f>IF('Master Data'!F985="N/A","N/A",+'Master Data'!F985)</f>
        <v xml:space="preserve"> </v>
      </c>
      <c r="E132" s="998"/>
      <c r="F132" s="944" t="s">
        <v>2424</v>
      </c>
      <c r="G132" s="999" t="s">
        <v>517</v>
      </c>
    </row>
    <row r="133" spans="1:7">
      <c r="A133" s="996" t="s">
        <v>1914</v>
      </c>
      <c r="B133" s="991" t="s">
        <v>1915</v>
      </c>
      <c r="C133" s="997" t="s">
        <v>1775</v>
      </c>
      <c r="D133" s="944" t="str">
        <f>IF('Master Data'!F986="N/A","N/A",+'Master Data'!F986)</f>
        <v xml:space="preserve"> </v>
      </c>
      <c r="E133" s="998"/>
      <c r="F133" s="944" t="s">
        <v>2424</v>
      </c>
      <c r="G133" s="999" t="s">
        <v>517</v>
      </c>
    </row>
    <row r="134" spans="1:7">
      <c r="A134" s="996" t="s">
        <v>1916</v>
      </c>
      <c r="B134" s="991" t="s">
        <v>1917</v>
      </c>
      <c r="C134" s="997" t="s">
        <v>1775</v>
      </c>
      <c r="D134" s="944" t="str">
        <f>IF('Master Data'!F987="N/A","N/A",+'Master Data'!F987)</f>
        <v xml:space="preserve"> </v>
      </c>
      <c r="E134" s="998"/>
      <c r="F134" s="944" t="s">
        <v>2424</v>
      </c>
      <c r="G134" s="999" t="s">
        <v>517</v>
      </c>
    </row>
    <row r="135" spans="1:7">
      <c r="A135" s="996" t="s">
        <v>1918</v>
      </c>
      <c r="B135" s="991" t="s">
        <v>1919</v>
      </c>
      <c r="C135" s="997" t="s">
        <v>1775</v>
      </c>
      <c r="D135" s="944" t="str">
        <f>IF('Master Data'!F988="N/A","N/A",+'Master Data'!F988)</f>
        <v xml:space="preserve"> </v>
      </c>
      <c r="E135" s="998"/>
      <c r="F135" s="944" t="s">
        <v>2424</v>
      </c>
      <c r="G135" s="999" t="s">
        <v>517</v>
      </c>
    </row>
    <row r="136" spans="1:7">
      <c r="A136" s="996" t="s">
        <v>1920</v>
      </c>
      <c r="B136" s="991" t="s">
        <v>1921</v>
      </c>
      <c r="C136" s="997" t="s">
        <v>1775</v>
      </c>
      <c r="D136" s="944" t="str">
        <f>IF('Master Data'!F989="N/A","N/A",+'Master Data'!F989)</f>
        <v xml:space="preserve"> </v>
      </c>
      <c r="E136" s="998"/>
      <c r="F136" s="944" t="s">
        <v>2424</v>
      </c>
      <c r="G136" s="999" t="s">
        <v>517</v>
      </c>
    </row>
    <row r="137" spans="1:7">
      <c r="A137" s="1001" t="s">
        <v>1922</v>
      </c>
      <c r="B137" s="1002" t="s">
        <v>1923</v>
      </c>
      <c r="C137" s="1003" t="s">
        <v>1775</v>
      </c>
      <c r="D137" s="1004" t="str">
        <f>IF('Master Data'!F990="N/A","N/A",+'Master Data'!F990)</f>
        <v xml:space="preserve"> </v>
      </c>
      <c r="E137" s="1005"/>
      <c r="F137" s="1006" t="s">
        <v>2424</v>
      </c>
      <c r="G137" s="999" t="s">
        <v>517</v>
      </c>
    </row>
    <row r="138" spans="1:7" ht="14.4">
      <c r="A138" s="1030"/>
      <c r="B138" s="1007" t="s">
        <v>1540</v>
      </c>
      <c r="C138" s="1008"/>
      <c r="D138" s="1009"/>
      <c r="E138" s="1010"/>
      <c r="F138" s="1009"/>
      <c r="G138" s="1011"/>
    </row>
    <row r="139" spans="1:7" ht="14.4">
      <c r="A139" s="1014"/>
      <c r="B139" s="1008"/>
      <c r="C139" s="1008"/>
      <c r="D139" s="1009"/>
      <c r="E139" s="1010"/>
      <c r="F139" s="1009"/>
      <c r="G139" s="1012"/>
    </row>
    <row r="140" spans="1:7" ht="14.4">
      <c r="A140" s="983" t="s">
        <v>1924</v>
      </c>
      <c r="B140" s="984" t="s">
        <v>1925</v>
      </c>
      <c r="C140" s="1013"/>
      <c r="D140" s="1009"/>
      <c r="E140" s="1010"/>
      <c r="F140" s="1009"/>
      <c r="G140" s="1012"/>
    </row>
    <row r="141" spans="1:7" ht="14.4">
      <c r="A141" s="1014"/>
      <c r="B141" s="1013"/>
      <c r="C141" s="1013"/>
      <c r="D141" s="1009"/>
      <c r="E141" s="1010"/>
      <c r="F141" s="1009"/>
      <c r="G141" s="1012"/>
    </row>
    <row r="142" spans="1:7" ht="26.4">
      <c r="A142" s="996" t="s">
        <v>1926</v>
      </c>
      <c r="B142" s="1000" t="s">
        <v>1927</v>
      </c>
      <c r="C142" s="997" t="s">
        <v>1775</v>
      </c>
      <c r="D142" s="944" t="str">
        <f>IF('Master Data'!F996="N/A","N/A",+'Master Data'!F996)</f>
        <v xml:space="preserve"> </v>
      </c>
      <c r="E142" s="998"/>
      <c r="F142" s="944" t="s">
        <v>2424</v>
      </c>
      <c r="G142" s="999" t="s">
        <v>517</v>
      </c>
    </row>
    <row r="143" spans="1:7">
      <c r="A143" s="996" t="s">
        <v>1928</v>
      </c>
      <c r="B143" s="991" t="s">
        <v>1929</v>
      </c>
      <c r="C143" s="997" t="s">
        <v>1775</v>
      </c>
      <c r="D143" s="944" t="str">
        <f>IF('Master Data'!F997="N/A","N/A",+'Master Data'!F997)</f>
        <v xml:space="preserve"> </v>
      </c>
      <c r="E143" s="998"/>
      <c r="F143" s="944" t="s">
        <v>2424</v>
      </c>
      <c r="G143" s="999" t="s">
        <v>517</v>
      </c>
    </row>
    <row r="144" spans="1:7">
      <c r="A144" s="1001" t="s">
        <v>1930</v>
      </c>
      <c r="B144" s="1002" t="s">
        <v>1931</v>
      </c>
      <c r="C144" s="1003" t="s">
        <v>1380</v>
      </c>
      <c r="D144" s="1004" t="str">
        <f>IF('Master Data'!F998="N/A","N/A",+'Master Data'!F998)</f>
        <v xml:space="preserve"> </v>
      </c>
      <c r="E144" s="1005"/>
      <c r="F144" s="1006" t="s">
        <v>2424</v>
      </c>
      <c r="G144" s="999" t="s">
        <v>517</v>
      </c>
    </row>
    <row r="145" spans="1:7" ht="14.4">
      <c r="A145" s="1030"/>
      <c r="B145" s="1007" t="s">
        <v>1540</v>
      </c>
      <c r="C145" s="1008"/>
      <c r="D145" s="1009"/>
      <c r="E145" s="1010"/>
      <c r="F145" s="1009"/>
      <c r="G145" s="1011"/>
    </row>
    <row r="146" spans="1:7" ht="14.4">
      <c r="A146" s="1014"/>
      <c r="B146" s="1008"/>
      <c r="C146" s="1008"/>
      <c r="D146" s="1009"/>
      <c r="E146" s="1010"/>
      <c r="F146" s="1009"/>
      <c r="G146" s="1012"/>
    </row>
    <row r="147" spans="1:7" ht="14.4">
      <c r="A147" s="983" t="s">
        <v>1932</v>
      </c>
      <c r="B147" s="984" t="s">
        <v>1933</v>
      </c>
      <c r="C147" s="1013"/>
      <c r="D147" s="1009"/>
      <c r="E147" s="1010"/>
      <c r="F147" s="1009"/>
      <c r="G147" s="1012"/>
    </row>
    <row r="148" spans="1:7" ht="14.4">
      <c r="A148" s="1014"/>
      <c r="B148" s="1013"/>
      <c r="C148" s="1013"/>
      <c r="D148" s="1009"/>
      <c r="E148" s="1010"/>
      <c r="F148" s="1009"/>
      <c r="G148" s="1012"/>
    </row>
    <row r="149" spans="1:7">
      <c r="A149" s="996" t="s">
        <v>1934</v>
      </c>
      <c r="B149" s="991" t="s">
        <v>1935</v>
      </c>
      <c r="C149" s="997" t="s">
        <v>1775</v>
      </c>
      <c r="D149" s="944" t="str">
        <f>IF('Master Data'!F1004="N/A","N/A",+'Master Data'!F1004)</f>
        <v xml:space="preserve"> </v>
      </c>
      <c r="E149" s="998"/>
      <c r="F149" s="944" t="s">
        <v>2424</v>
      </c>
      <c r="G149" s="999" t="s">
        <v>517</v>
      </c>
    </row>
    <row r="150" spans="1:7">
      <c r="A150" s="996" t="s">
        <v>1936</v>
      </c>
      <c r="B150" s="991" t="s">
        <v>1937</v>
      </c>
      <c r="C150" s="997" t="s">
        <v>1775</v>
      </c>
      <c r="D150" s="944" t="str">
        <f>IF('Master Data'!F1005="N/A","N/A",+'Master Data'!F1005)</f>
        <v xml:space="preserve"> </v>
      </c>
      <c r="E150" s="998"/>
      <c r="F150" s="944" t="s">
        <v>2424</v>
      </c>
      <c r="G150" s="999" t="s">
        <v>517</v>
      </c>
    </row>
    <row r="151" spans="1:7">
      <c r="A151" s="996" t="s">
        <v>1938</v>
      </c>
      <c r="B151" s="991" t="s">
        <v>1939</v>
      </c>
      <c r="C151" s="997" t="s">
        <v>1775</v>
      </c>
      <c r="D151" s="944" t="str">
        <f>IF('Master Data'!F1006="N/A","N/A",+'Master Data'!F1006)</f>
        <v xml:space="preserve"> </v>
      </c>
      <c r="E151" s="998"/>
      <c r="F151" s="944" t="s">
        <v>2424</v>
      </c>
      <c r="G151" s="999" t="s">
        <v>517</v>
      </c>
    </row>
    <row r="152" spans="1:7">
      <c r="A152" s="996" t="s">
        <v>1940</v>
      </c>
      <c r="B152" s="991" t="s">
        <v>1941</v>
      </c>
      <c r="C152" s="997" t="s">
        <v>1775</v>
      </c>
      <c r="D152" s="944" t="str">
        <f>IF('Master Data'!F1007="N/A","N/A",+'Master Data'!F1007)</f>
        <v xml:space="preserve"> </v>
      </c>
      <c r="E152" s="998"/>
      <c r="F152" s="944" t="s">
        <v>2424</v>
      </c>
      <c r="G152" s="999" t="s">
        <v>517</v>
      </c>
    </row>
    <row r="153" spans="1:7">
      <c r="A153" s="1001" t="s">
        <v>1942</v>
      </c>
      <c r="B153" s="1002" t="s">
        <v>1943</v>
      </c>
      <c r="C153" s="1003" t="s">
        <v>1775</v>
      </c>
      <c r="D153" s="1004" t="str">
        <f>IF('Master Data'!F1008="N/A","N/A",+'Master Data'!F1008)</f>
        <v xml:space="preserve"> </v>
      </c>
      <c r="E153" s="1005"/>
      <c r="F153" s="1006" t="s">
        <v>2424</v>
      </c>
      <c r="G153" s="999" t="s">
        <v>517</v>
      </c>
    </row>
    <row r="154" spans="1:7" ht="14.4">
      <c r="A154" s="1030"/>
      <c r="B154" s="1007" t="s">
        <v>1540</v>
      </c>
      <c r="C154" s="1008"/>
      <c r="D154" s="1009"/>
      <c r="E154" s="1010"/>
      <c r="F154" s="1009"/>
      <c r="G154" s="1011"/>
    </row>
    <row r="155" spans="1:7" ht="14.4">
      <c r="A155" s="1030"/>
      <c r="B155" s="1008"/>
      <c r="C155" s="1008"/>
      <c r="D155" s="1009"/>
      <c r="E155" s="1010"/>
      <c r="F155" s="1009"/>
      <c r="G155" s="1015"/>
    </row>
    <row r="156" spans="1:7" ht="14.4">
      <c r="A156" s="983" t="s">
        <v>1944</v>
      </c>
      <c r="B156" s="984" t="s">
        <v>1945</v>
      </c>
      <c r="C156" s="1013"/>
      <c r="D156" s="1009"/>
      <c r="E156" s="1010"/>
      <c r="F156" s="1009"/>
      <c r="G156" s="1012"/>
    </row>
    <row r="157" spans="1:7" ht="14.4">
      <c r="A157" s="1014"/>
      <c r="B157" s="1013"/>
      <c r="C157" s="1013"/>
      <c r="D157" s="1009"/>
      <c r="E157" s="1010"/>
      <c r="F157" s="1009"/>
      <c r="G157" s="1012"/>
    </row>
    <row r="158" spans="1:7">
      <c r="A158" s="996" t="s">
        <v>1946</v>
      </c>
      <c r="B158" s="991" t="s">
        <v>1947</v>
      </c>
      <c r="C158" s="997" t="s">
        <v>1948</v>
      </c>
      <c r="D158" s="944" t="str">
        <f>IF('Master Data'!F1013="N/A","N/A",+'Master Data'!F1013)</f>
        <v xml:space="preserve"> </v>
      </c>
      <c r="E158" s="998"/>
      <c r="F158" s="944" t="s">
        <v>2424</v>
      </c>
      <c r="G158" s="999" t="s">
        <v>517</v>
      </c>
    </row>
    <row r="159" spans="1:7">
      <c r="A159" s="996" t="s">
        <v>1949</v>
      </c>
      <c r="B159" s="991" t="s">
        <v>1950</v>
      </c>
      <c r="C159" s="997" t="s">
        <v>1948</v>
      </c>
      <c r="D159" s="944" t="str">
        <f>IF('Master Data'!F1014="N/A","N/A",+'Master Data'!F1014)</f>
        <v xml:space="preserve"> </v>
      </c>
      <c r="E159" s="998"/>
      <c r="F159" s="944" t="s">
        <v>2424</v>
      </c>
      <c r="G159" s="999" t="s">
        <v>517</v>
      </c>
    </row>
    <row r="160" spans="1:7">
      <c r="A160" s="996" t="s">
        <v>1951</v>
      </c>
      <c r="B160" s="991" t="s">
        <v>1416</v>
      </c>
      <c r="C160" s="997" t="s">
        <v>1948</v>
      </c>
      <c r="D160" s="944" t="str">
        <f>IF('Master Data'!F1015="N/A","N/A",+'Master Data'!F1015)</f>
        <v xml:space="preserve"> </v>
      </c>
      <c r="E160" s="998"/>
      <c r="F160" s="944" t="s">
        <v>2424</v>
      </c>
      <c r="G160" s="999" t="s">
        <v>517</v>
      </c>
    </row>
    <row r="161" spans="1:7">
      <c r="A161" s="996" t="s">
        <v>1952</v>
      </c>
      <c r="B161" s="991" t="s">
        <v>1716</v>
      </c>
      <c r="C161" s="997" t="s">
        <v>1775</v>
      </c>
      <c r="D161" s="944" t="str">
        <f>IF('Master Data'!F1016="N/A","N/A",+'Master Data'!F1016)</f>
        <v xml:space="preserve"> </v>
      </c>
      <c r="E161" s="998"/>
      <c r="F161" s="944" t="s">
        <v>2424</v>
      </c>
      <c r="G161" s="999" t="s">
        <v>517</v>
      </c>
    </row>
    <row r="162" spans="1:7">
      <c r="A162" s="1001" t="s">
        <v>1953</v>
      </c>
      <c r="B162" s="1002" t="s">
        <v>1716</v>
      </c>
      <c r="C162" s="1003" t="s">
        <v>1775</v>
      </c>
      <c r="D162" s="1004" t="str">
        <f>IF('Master Data'!F1017="N/A","N/A",+'Master Data'!F1017)</f>
        <v xml:space="preserve"> </v>
      </c>
      <c r="E162" s="1005"/>
      <c r="F162" s="1006" t="s">
        <v>2424</v>
      </c>
      <c r="G162" s="999" t="s">
        <v>517</v>
      </c>
    </row>
    <row r="163" spans="1:7" ht="14.4">
      <c r="A163" s="1030"/>
      <c r="B163" s="1007" t="s">
        <v>1540</v>
      </c>
      <c r="C163" s="1008"/>
      <c r="D163" s="1009"/>
      <c r="E163" s="1010"/>
      <c r="F163" s="1009"/>
      <c r="G163" s="1011"/>
    </row>
    <row r="164" spans="1:7" ht="13.8" thickBot="1">
      <c r="A164" s="1014"/>
      <c r="B164" s="1008"/>
      <c r="C164" s="1008"/>
      <c r="D164" s="1039"/>
      <c r="E164" s="1040"/>
      <c r="F164" s="1041"/>
      <c r="G164" s="1042"/>
    </row>
    <row r="165" spans="1:7" ht="21" customHeight="1" thickBot="1">
      <c r="A165" s="1043"/>
      <c r="B165" s="3524" t="s">
        <v>1541</v>
      </c>
      <c r="C165" s="3525"/>
      <c r="D165" s="3525"/>
      <c r="E165" s="3525"/>
      <c r="F165" s="3526"/>
      <c r="G165" s="1044"/>
    </row>
    <row r="166" spans="1:7" ht="13.8" thickBot="1">
      <c r="A166" s="1045"/>
      <c r="B166" s="1046"/>
      <c r="C166" s="1046"/>
      <c r="D166" s="1047"/>
      <c r="E166" s="1048"/>
      <c r="F166" s="1049"/>
      <c r="G166" s="1050"/>
    </row>
    <row r="167" spans="1:7">
      <c r="A167" s="1051"/>
      <c r="C167" s="1052"/>
      <c r="F167" s="1054"/>
      <c r="G167" s="1054"/>
    </row>
  </sheetData>
  <mergeCells count="5">
    <mergeCell ref="A1:G1"/>
    <mergeCell ref="A2:G2"/>
    <mergeCell ref="A3:G3"/>
    <mergeCell ref="B165:F165"/>
    <mergeCell ref="A4:G4"/>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54" max="6" man="1"/>
    <brk id="10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857089" r:id="rId4" name="Button 1">
              <controlPr defaultSize="0" print="0" autoFill="0" autoPict="0" macro="[0]!ToDataEntry">
                <anchor>
                  <from>
                    <xdr:col>8</xdr:col>
                    <xdr:colOff>99060</xdr:colOff>
                    <xdr:row>1</xdr:row>
                    <xdr:rowOff>106680</xdr:rowOff>
                  </from>
                  <to>
                    <xdr:col>10</xdr:col>
                    <xdr:colOff>304800</xdr:colOff>
                    <xdr:row>3</xdr:row>
                    <xdr:rowOff>60960</xdr:rowOff>
                  </to>
                </anchor>
              </controlPr>
            </control>
          </mc:Choice>
        </mc:AlternateContent>
        <mc:AlternateContent xmlns:mc="http://schemas.openxmlformats.org/markup-compatibility/2006">
          <mc:Choice Requires="x14">
            <control shapeId="857090" r:id="rId5" name="Button 2">
              <controlPr defaultSize="0" print="0" autoFill="0" autoPict="0" macro="[0]!PrintSheet">
                <anchor>
                  <from>
                    <xdr:col>8</xdr:col>
                    <xdr:colOff>99060</xdr:colOff>
                    <xdr:row>6</xdr:row>
                    <xdr:rowOff>114300</xdr:rowOff>
                  </from>
                  <to>
                    <xdr:col>10</xdr:col>
                    <xdr:colOff>304800</xdr:colOff>
                    <xdr:row>8</xdr:row>
                    <xdr:rowOff>83820</xdr:rowOff>
                  </to>
                </anchor>
              </controlPr>
            </control>
          </mc:Choice>
        </mc:AlternateContent>
        <mc:AlternateContent xmlns:mc="http://schemas.openxmlformats.org/markup-compatibility/2006">
          <mc:Choice Requires="x14">
            <control shapeId="857091" r:id="rId6" name="Button 3">
              <controlPr defaultSize="0" print="0" autoFill="0" autoPict="0" macro="[0]!PrintPreview">
                <anchor>
                  <from>
                    <xdr:col>8</xdr:col>
                    <xdr:colOff>99060</xdr:colOff>
                    <xdr:row>3</xdr:row>
                    <xdr:rowOff>76200</xdr:rowOff>
                  </from>
                  <to>
                    <xdr:col>10</xdr:col>
                    <xdr:colOff>304800</xdr:colOff>
                    <xdr:row>4</xdr:row>
                    <xdr:rowOff>213360</xdr:rowOff>
                  </to>
                </anchor>
              </controlPr>
            </control>
          </mc:Choice>
        </mc:AlternateContent>
        <mc:AlternateContent xmlns:mc="http://schemas.openxmlformats.org/markup-compatibility/2006">
          <mc:Choice Requires="x14">
            <control shapeId="857092" r:id="rId7" name="Button 4">
              <controlPr defaultSize="0" print="0" autoFill="0" autoPict="0" macro="[0]!ToDataEntry">
                <anchor>
                  <from>
                    <xdr:col>8</xdr:col>
                    <xdr:colOff>99060</xdr:colOff>
                    <xdr:row>8</xdr:row>
                    <xdr:rowOff>106680</xdr:rowOff>
                  </from>
                  <to>
                    <xdr:col>10</xdr:col>
                    <xdr:colOff>304800</xdr:colOff>
                    <xdr:row>10</xdr:row>
                    <xdr:rowOff>121920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tabColor rgb="FFC00000"/>
  </sheetPr>
  <dimension ref="B1:I49"/>
  <sheetViews>
    <sheetView showGridLines="0" showRowColHeaders="0" zoomScaleNormal="100" workbookViewId="0">
      <selection activeCell="C97" sqref="C97:G97"/>
    </sheetView>
  </sheetViews>
  <sheetFormatPr defaultColWidth="8.88671875" defaultRowHeight="13.2"/>
  <cols>
    <col min="1" max="1" width="3.6640625" style="408" customWidth="1"/>
    <col min="2" max="2" width="21" style="408" customWidth="1"/>
    <col min="3" max="8" width="8.88671875" style="408"/>
    <col min="9" max="9" width="18.6640625" style="408" customWidth="1"/>
    <col min="10" max="16384" width="8.88671875" style="408"/>
  </cols>
  <sheetData>
    <row r="1" spans="2:9" ht="18.75" customHeight="1" thickBot="1">
      <c r="B1" s="3538" t="str">
        <f>+'Master Data'!F527</f>
        <v>Annexure 8</v>
      </c>
      <c r="C1" s="3538"/>
      <c r="D1" s="3538"/>
      <c r="E1" s="3538"/>
      <c r="F1" s="3538"/>
      <c r="G1" s="3538"/>
      <c r="H1" s="3538"/>
      <c r="I1" s="3538"/>
    </row>
    <row r="2" spans="2:9" ht="45" customHeight="1" thickBot="1">
      <c r="B2" s="3539" t="s">
        <v>3357</v>
      </c>
      <c r="C2" s="3540"/>
      <c r="D2" s="3540"/>
      <c r="E2" s="3540"/>
      <c r="F2" s="3540"/>
      <c r="G2" s="3540"/>
      <c r="H2" s="3540"/>
      <c r="I2" s="3541"/>
    </row>
    <row r="4" spans="2:9">
      <c r="B4" s="810" t="s">
        <v>1993</v>
      </c>
    </row>
    <row r="5" spans="2:9">
      <c r="B5" s="810"/>
    </row>
    <row r="6" spans="2:9" ht="18" customHeight="1">
      <c r="B6" s="408" t="s">
        <v>2256</v>
      </c>
      <c r="C6" s="3542" t="s">
        <v>517</v>
      </c>
      <c r="D6" s="3542"/>
      <c r="E6" s="3542"/>
      <c r="F6" s="3542"/>
      <c r="G6" s="3542"/>
      <c r="H6" s="3542"/>
      <c r="I6" s="3542"/>
    </row>
    <row r="7" spans="2:9" ht="12" customHeight="1">
      <c r="C7" s="460"/>
      <c r="D7" s="460"/>
      <c r="E7" s="460"/>
      <c r="F7" s="460"/>
      <c r="G7" s="460"/>
      <c r="H7" s="460"/>
      <c r="I7" s="460"/>
    </row>
    <row r="8" spans="2:9" ht="18" customHeight="1">
      <c r="B8" s="408" t="s">
        <v>146</v>
      </c>
      <c r="C8" s="2831" t="str">
        <f>+'Master Data'!E198</f>
        <v>Head: Public Works (Department of Public Works: Province of KwaZulu-Natal)</v>
      </c>
      <c r="D8" s="2831"/>
      <c r="E8" s="2831"/>
      <c r="F8" s="2831"/>
      <c r="G8" s="2831"/>
      <c r="H8" s="2831"/>
      <c r="I8" s="2831"/>
    </row>
    <row r="9" spans="2:9" ht="12" customHeight="1">
      <c r="C9" s="1538"/>
      <c r="D9" s="1538"/>
      <c r="E9" s="1538"/>
      <c r="F9" s="1538"/>
      <c r="G9" s="1538"/>
      <c r="H9" s="1538"/>
      <c r="I9" s="1538"/>
    </row>
    <row r="10" spans="2:9" ht="18" customHeight="1">
      <c r="B10" s="408" t="s">
        <v>3358</v>
      </c>
      <c r="C10" s="3543" t="s">
        <v>3367</v>
      </c>
      <c r="D10" s="3543"/>
      <c r="E10" s="3543"/>
      <c r="F10" s="3543"/>
      <c r="G10" s="3543"/>
      <c r="H10" s="3543"/>
      <c r="I10" s="3543"/>
    </row>
    <row r="11" spans="2:9" ht="12" customHeight="1">
      <c r="C11" s="806"/>
      <c r="D11" s="806"/>
      <c r="E11" s="806"/>
      <c r="F11" s="806"/>
      <c r="G11" s="806"/>
      <c r="H11" s="806"/>
      <c r="I11" s="806"/>
    </row>
    <row r="12" spans="2:9" ht="13.2" customHeight="1">
      <c r="C12" s="3530" t="str">
        <f>+'Master Data'!D18</f>
        <v>INGWAVUMA: JOSINI: REPAIRS AND MAINTENANCE TO TWO CLASSROOMS</v>
      </c>
      <c r="D12" s="3531"/>
      <c r="E12" s="3531"/>
      <c r="F12" s="3531"/>
      <c r="G12" s="3531"/>
      <c r="H12" s="3531"/>
      <c r="I12" s="3532"/>
    </row>
    <row r="13" spans="2:9">
      <c r="C13" s="3533"/>
      <c r="D13" s="2376"/>
      <c r="E13" s="2376"/>
      <c r="F13" s="2376"/>
      <c r="G13" s="2376"/>
      <c r="H13" s="2376"/>
      <c r="I13" s="3534"/>
    </row>
    <row r="14" spans="2:9">
      <c r="B14" s="408" t="s">
        <v>3359</v>
      </c>
      <c r="C14" s="3533"/>
      <c r="D14" s="2376"/>
      <c r="E14" s="2376"/>
      <c r="F14" s="2376"/>
      <c r="G14" s="2376"/>
      <c r="H14" s="2376"/>
      <c r="I14" s="3534"/>
    </row>
    <row r="15" spans="2:9">
      <c r="C15" s="3533"/>
      <c r="D15" s="2376"/>
      <c r="E15" s="2376"/>
      <c r="F15" s="2376"/>
      <c r="G15" s="2376"/>
      <c r="H15" s="2376"/>
      <c r="I15" s="3534"/>
    </row>
    <row r="16" spans="2:9">
      <c r="C16" s="3535"/>
      <c r="D16" s="3536"/>
      <c r="E16" s="3536"/>
      <c r="F16" s="3536"/>
      <c r="G16" s="3536"/>
      <c r="H16" s="3536"/>
      <c r="I16" s="3537"/>
    </row>
    <row r="17" spans="2:9" ht="12" customHeight="1">
      <c r="C17" s="1539"/>
      <c r="D17" s="1539"/>
      <c r="E17" s="1539"/>
      <c r="F17" s="1539"/>
      <c r="G17" s="1539"/>
      <c r="H17" s="1539"/>
      <c r="I17" s="1539"/>
    </row>
    <row r="18" spans="2:9">
      <c r="B18" s="408" t="s">
        <v>3360</v>
      </c>
      <c r="C18" s="3544" t="s">
        <v>517</v>
      </c>
      <c r="D18" s="3545"/>
      <c r="E18" s="3545"/>
      <c r="F18" s="3545"/>
      <c r="G18" s="3545"/>
      <c r="H18" s="3545"/>
      <c r="I18" s="3546"/>
    </row>
    <row r="19" spans="2:9">
      <c r="C19" s="3547"/>
      <c r="D19" s="3548"/>
      <c r="E19" s="3548"/>
      <c r="F19" s="3548"/>
      <c r="G19" s="3548"/>
      <c r="H19" s="3548"/>
      <c r="I19" s="3549"/>
    </row>
    <row r="20" spans="2:9">
      <c r="C20" s="3550"/>
      <c r="D20" s="3551"/>
      <c r="E20" s="3551"/>
      <c r="F20" s="3551"/>
      <c r="G20" s="3551"/>
      <c r="H20" s="3551"/>
      <c r="I20" s="3552"/>
    </row>
    <row r="22" spans="2:9">
      <c r="B22" s="810" t="s">
        <v>3361</v>
      </c>
    </row>
    <row r="25" spans="2:9">
      <c r="B25" s="2378" t="s">
        <v>3362</v>
      </c>
      <c r="C25" s="2378"/>
      <c r="D25" s="2378"/>
      <c r="E25" s="2378"/>
      <c r="F25" s="2378"/>
      <c r="G25" s="2378"/>
      <c r="H25" s="2378"/>
      <c r="I25" s="2378"/>
    </row>
    <row r="26" spans="2:9">
      <c r="B26" s="2378"/>
      <c r="C26" s="2378"/>
      <c r="D26" s="2378"/>
      <c r="E26" s="2378"/>
      <c r="F26" s="2378"/>
      <c r="G26" s="2378"/>
      <c r="H26" s="2378"/>
      <c r="I26" s="2378"/>
    </row>
    <row r="32" spans="2:9">
      <c r="B32" s="408" t="s">
        <v>3363</v>
      </c>
      <c r="C32" s="413"/>
      <c r="D32" s="413"/>
      <c r="E32" s="413"/>
      <c r="F32" s="413"/>
      <c r="G32" s="406" t="s">
        <v>3364</v>
      </c>
      <c r="H32" s="3553"/>
      <c r="I32" s="3553"/>
    </row>
    <row r="33" spans="2:9">
      <c r="H33" s="3554" t="s">
        <v>845</v>
      </c>
      <c r="I33" s="3554"/>
    </row>
    <row r="39" spans="2:9">
      <c r="B39" s="413"/>
      <c r="C39" s="413"/>
      <c r="G39" s="413"/>
      <c r="H39" s="413"/>
      <c r="I39" s="413"/>
    </row>
    <row r="40" spans="2:9">
      <c r="B40" s="408" t="s">
        <v>304</v>
      </c>
      <c r="G40" s="408" t="s">
        <v>206</v>
      </c>
    </row>
    <row r="45" spans="2:9" ht="13.2" customHeight="1"/>
    <row r="46" spans="2:9">
      <c r="G46" s="411"/>
      <c r="H46" s="411"/>
      <c r="I46" s="411"/>
    </row>
    <row r="47" spans="2:9">
      <c r="G47" s="411"/>
      <c r="H47" s="411"/>
      <c r="I47" s="411"/>
    </row>
    <row r="48" spans="2:9">
      <c r="B48" s="413"/>
      <c r="C48" s="413"/>
      <c r="G48" s="413"/>
      <c r="H48" s="413"/>
      <c r="I48" s="413"/>
    </row>
    <row r="49" spans="2:9" ht="43.2" customHeight="1">
      <c r="B49" s="429" t="s">
        <v>3365</v>
      </c>
      <c r="G49" s="2062" t="s">
        <v>3366</v>
      </c>
      <c r="H49" s="2062"/>
      <c r="I49" s="2062"/>
    </row>
  </sheetData>
  <mergeCells count="11">
    <mergeCell ref="C18:I20"/>
    <mergeCell ref="B25:I26"/>
    <mergeCell ref="H32:I32"/>
    <mergeCell ref="H33:I33"/>
    <mergeCell ref="G49:I49"/>
    <mergeCell ref="C12:I16"/>
    <mergeCell ref="B1:I1"/>
    <mergeCell ref="B2:I2"/>
    <mergeCell ref="C6:I6"/>
    <mergeCell ref="C8:I8"/>
    <mergeCell ref="C10:I10"/>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6897" r:id="rId4" name="Button 1">
              <controlPr defaultSize="0" print="0" autoFill="0" autoPict="0" macro="[0]!ToDataEntry">
                <anchor>
                  <from>
                    <xdr:col>9</xdr:col>
                    <xdr:colOff>579120</xdr:colOff>
                    <xdr:row>0</xdr:row>
                    <xdr:rowOff>228600</xdr:rowOff>
                  </from>
                  <to>
                    <xdr:col>12</xdr:col>
                    <xdr:colOff>83820</xdr:colOff>
                    <xdr:row>1</xdr:row>
                    <xdr:rowOff>266700</xdr:rowOff>
                  </to>
                </anchor>
              </controlPr>
            </control>
          </mc:Choice>
        </mc:AlternateContent>
        <mc:AlternateContent xmlns:mc="http://schemas.openxmlformats.org/markup-compatibility/2006">
          <mc:Choice Requires="x14">
            <control shapeId="976898" r:id="rId5" name="Button 2">
              <controlPr defaultSize="0" print="0" autoFill="0" autoPict="0" macro="[0]!PrintSheet">
                <anchor>
                  <from>
                    <xdr:col>10</xdr:col>
                    <xdr:colOff>0</xdr:colOff>
                    <xdr:row>4</xdr:row>
                    <xdr:rowOff>68580</xdr:rowOff>
                  </from>
                  <to>
                    <xdr:col>12</xdr:col>
                    <xdr:colOff>83820</xdr:colOff>
                    <xdr:row>6</xdr:row>
                    <xdr:rowOff>0</xdr:rowOff>
                  </to>
                </anchor>
              </controlPr>
            </control>
          </mc:Choice>
        </mc:AlternateContent>
        <mc:AlternateContent xmlns:mc="http://schemas.openxmlformats.org/markup-compatibility/2006">
          <mc:Choice Requires="x14">
            <control shapeId="976899" r:id="rId6" name="Button 3">
              <controlPr defaultSize="0" print="0" autoFill="0" autoPict="0" macro="[0]!PrintPreview">
                <anchor>
                  <from>
                    <xdr:col>10</xdr:col>
                    <xdr:colOff>0</xdr:colOff>
                    <xdr:row>1</xdr:row>
                    <xdr:rowOff>297180</xdr:rowOff>
                  </from>
                  <to>
                    <xdr:col>12</xdr:col>
                    <xdr:colOff>83820</xdr:colOff>
                    <xdr:row>2</xdr:row>
                    <xdr:rowOff>76200</xdr:rowOff>
                  </to>
                </anchor>
              </controlPr>
            </control>
          </mc:Choice>
        </mc:AlternateContent>
        <mc:AlternateContent xmlns:mc="http://schemas.openxmlformats.org/markup-compatibility/2006">
          <mc:Choice Requires="x14">
            <control shapeId="976900" r:id="rId7" name="Button 4">
              <controlPr defaultSize="0" print="0" autoFill="0" autoPict="0" macro="[0]!ToDataEntry">
                <anchor>
                  <from>
                    <xdr:col>9</xdr:col>
                    <xdr:colOff>579120</xdr:colOff>
                    <xdr:row>6</xdr:row>
                    <xdr:rowOff>22860</xdr:rowOff>
                  </from>
                  <to>
                    <xdr:col>12</xdr:col>
                    <xdr:colOff>83820</xdr:colOff>
                    <xdr:row>7</xdr:row>
                    <xdr:rowOff>144780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5"/>
  <dimension ref="A1:Q413"/>
  <sheetViews>
    <sheetView showGridLines="0" zoomScaleNormal="100" zoomScaleSheetLayoutView="90" workbookViewId="0">
      <selection activeCell="C97" sqref="C97:G97"/>
    </sheetView>
  </sheetViews>
  <sheetFormatPr defaultColWidth="9.109375" defaultRowHeight="13.2"/>
  <cols>
    <col min="1" max="1" width="12.88671875" style="408" customWidth="1"/>
    <col min="2" max="2" width="5" style="429" customWidth="1"/>
    <col min="3" max="16384" width="9.109375" style="408"/>
  </cols>
  <sheetData>
    <row r="1" spans="1:17" ht="14.4" thickBot="1">
      <c r="A1" s="3574" t="str">
        <f>+'Master Data'!F528</f>
        <v>Annexure 9</v>
      </c>
      <c r="B1" s="3574"/>
      <c r="C1" s="3574"/>
      <c r="D1" s="3574"/>
      <c r="E1" s="3574"/>
      <c r="F1" s="3574"/>
      <c r="G1" s="3574"/>
      <c r="H1" s="3574"/>
      <c r="I1" s="3574"/>
      <c r="J1" s="3574"/>
      <c r="K1" s="3574"/>
    </row>
    <row r="2" spans="1:17" ht="18" thickBot="1">
      <c r="A2" s="3575" t="s">
        <v>3669</v>
      </c>
      <c r="B2" s="3576"/>
      <c r="C2" s="3576"/>
      <c r="D2" s="3576"/>
      <c r="E2" s="3576"/>
      <c r="F2" s="3576"/>
      <c r="G2" s="3576"/>
      <c r="H2" s="3576"/>
      <c r="I2" s="3576"/>
      <c r="J2" s="3576"/>
      <c r="K2" s="3577"/>
    </row>
    <row r="3" spans="1:17" ht="13.8">
      <c r="A3" s="1104"/>
      <c r="B3" s="1105"/>
      <c r="C3" s="1105"/>
      <c r="D3" s="1105"/>
      <c r="E3" s="1105"/>
      <c r="F3" s="1105"/>
      <c r="G3" s="1105"/>
      <c r="H3" s="1105"/>
      <c r="I3" s="1105"/>
      <c r="J3" s="1105"/>
      <c r="K3" s="1105"/>
    </row>
    <row r="4" spans="1:17" ht="51" customHeight="1">
      <c r="A4" s="1106" t="s">
        <v>1000</v>
      </c>
      <c r="B4" s="3578" t="s">
        <v>3737</v>
      </c>
      <c r="C4" s="3579"/>
      <c r="D4" s="3579"/>
      <c r="E4" s="3579"/>
      <c r="F4" s="3579"/>
      <c r="G4" s="3579"/>
      <c r="H4" s="3579"/>
      <c r="I4" s="3579"/>
      <c r="J4" s="3579"/>
      <c r="K4" s="3580"/>
    </row>
    <row r="5" spans="1:17" ht="13.8">
      <c r="A5" s="1104"/>
      <c r="B5" s="1105"/>
      <c r="C5" s="1105"/>
      <c r="D5" s="1105"/>
      <c r="E5" s="1105"/>
      <c r="F5" s="1105"/>
      <c r="G5" s="1105"/>
      <c r="H5" s="1105"/>
      <c r="I5" s="1105"/>
      <c r="J5" s="1105"/>
      <c r="K5" s="1105"/>
    </row>
    <row r="6" spans="1:17" ht="22.5" customHeight="1">
      <c r="A6" s="1107" t="s">
        <v>1965</v>
      </c>
      <c r="B6" s="1105"/>
      <c r="C6" s="1105"/>
      <c r="D6" s="1105"/>
      <c r="E6" s="1105"/>
      <c r="F6" s="1105"/>
      <c r="G6" s="1105"/>
      <c r="H6" s="1105"/>
      <c r="I6" s="1105"/>
      <c r="J6" s="1105"/>
      <c r="K6" s="1105"/>
      <c r="O6" s="3015" t="s">
        <v>469</v>
      </c>
      <c r="P6" s="3015"/>
      <c r="Q6" s="3015"/>
    </row>
    <row r="7" spans="1:17" s="503" customFormat="1" ht="16.5" customHeight="1">
      <c r="A7" s="1108" t="s">
        <v>1966</v>
      </c>
      <c r="B7" s="1108" t="s">
        <v>1967</v>
      </c>
      <c r="C7" s="1108"/>
      <c r="D7" s="1108"/>
      <c r="E7" s="1108"/>
      <c r="F7" s="1108"/>
      <c r="G7" s="1108"/>
      <c r="H7" s="1108"/>
      <c r="I7" s="1108"/>
      <c r="J7" s="1108"/>
      <c r="K7" s="1108"/>
      <c r="O7" s="3015"/>
      <c r="P7" s="3015"/>
      <c r="Q7" s="3015"/>
    </row>
    <row r="8" spans="1:17" s="503" customFormat="1" ht="16.5" customHeight="1">
      <c r="A8" s="1108" t="s">
        <v>1968</v>
      </c>
      <c r="B8" s="1108" t="s">
        <v>1969</v>
      </c>
      <c r="C8" s="1108"/>
      <c r="D8" s="1108"/>
      <c r="E8" s="1108"/>
      <c r="F8" s="1108"/>
      <c r="G8" s="1108"/>
      <c r="H8" s="1108"/>
      <c r="I8" s="1108"/>
      <c r="J8" s="1108"/>
      <c r="K8" s="1108"/>
    </row>
    <row r="9" spans="1:17" s="503" customFormat="1" ht="16.5" customHeight="1">
      <c r="A9" s="1108" t="s">
        <v>1970</v>
      </c>
      <c r="B9" s="1108" t="s">
        <v>1971</v>
      </c>
      <c r="C9" s="1108"/>
      <c r="D9" s="1108"/>
      <c r="E9" s="1108"/>
      <c r="F9" s="1108"/>
      <c r="G9" s="1108"/>
      <c r="H9" s="1108"/>
      <c r="I9" s="1108"/>
      <c r="J9" s="1108"/>
      <c r="K9" s="1108"/>
    </row>
    <row r="10" spans="1:17" s="503" customFormat="1" ht="16.5" customHeight="1">
      <c r="A10" s="1108" t="s">
        <v>1972</v>
      </c>
      <c r="B10" s="1108" t="s">
        <v>3739</v>
      </c>
      <c r="C10" s="1108"/>
      <c r="D10" s="1108"/>
      <c r="E10" s="1108"/>
      <c r="F10" s="1108"/>
      <c r="G10" s="1108"/>
      <c r="H10" s="1108"/>
      <c r="I10" s="1108"/>
      <c r="J10" s="1108"/>
      <c r="K10" s="1108"/>
    </row>
    <row r="11" spans="1:17" s="503" customFormat="1" ht="16.5" customHeight="1">
      <c r="A11" s="1108" t="s">
        <v>1973</v>
      </c>
      <c r="B11" s="1108" t="s">
        <v>1974</v>
      </c>
      <c r="C11" s="1108"/>
      <c r="D11" s="1108"/>
      <c r="E11" s="1108"/>
      <c r="F11" s="1108"/>
      <c r="G11" s="1108"/>
      <c r="H11" s="1108"/>
      <c r="I11" s="1108"/>
      <c r="J11" s="1108"/>
      <c r="K11" s="1108"/>
    </row>
    <row r="12" spans="1:17" s="503" customFormat="1" ht="16.5" customHeight="1">
      <c r="A12" s="1108" t="s">
        <v>1975</v>
      </c>
      <c r="B12" s="1108" t="s">
        <v>3747</v>
      </c>
      <c r="C12" s="1108"/>
      <c r="D12" s="1108"/>
      <c r="E12" s="1108"/>
      <c r="F12" s="1108"/>
      <c r="G12" s="1108"/>
      <c r="H12" s="1108"/>
      <c r="I12" s="1108"/>
      <c r="J12" s="1108"/>
      <c r="K12" s="1108"/>
    </row>
    <row r="13" spans="1:17" s="503" customFormat="1" ht="16.5" customHeight="1">
      <c r="A13" s="1108" t="s">
        <v>1976</v>
      </c>
      <c r="B13" s="1108" t="s">
        <v>3755</v>
      </c>
      <c r="C13" s="1108"/>
      <c r="D13" s="1108"/>
      <c r="E13" s="1108"/>
      <c r="F13" s="1108"/>
      <c r="G13" s="1108"/>
      <c r="H13" s="1108"/>
      <c r="I13" s="1108"/>
      <c r="J13" s="1108"/>
      <c r="K13" s="1108"/>
    </row>
    <row r="14" spans="1:17" s="503" customFormat="1" ht="16.5" customHeight="1">
      <c r="A14" s="1108" t="s">
        <v>1977</v>
      </c>
      <c r="B14" s="1108" t="s">
        <v>3794</v>
      </c>
      <c r="C14" s="1108"/>
      <c r="D14" s="1108"/>
      <c r="E14" s="1108"/>
      <c r="F14" s="1108"/>
      <c r="G14" s="1108"/>
      <c r="H14" s="1108"/>
      <c r="I14" s="1108"/>
      <c r="J14" s="1108"/>
      <c r="K14" s="1108"/>
    </row>
    <row r="15" spans="1:17" s="503" customFormat="1" ht="16.5" customHeight="1">
      <c r="A15" s="1108" t="s">
        <v>1978</v>
      </c>
      <c r="B15" s="1108" t="s">
        <v>3765</v>
      </c>
      <c r="C15" s="1108"/>
      <c r="D15" s="1108"/>
      <c r="E15" s="1108"/>
      <c r="F15" s="1108"/>
      <c r="G15" s="1108"/>
      <c r="H15" s="1108"/>
      <c r="I15" s="1108"/>
      <c r="J15" s="1108"/>
      <c r="K15" s="1108"/>
    </row>
    <row r="16" spans="1:17" s="503" customFormat="1" ht="16.5" customHeight="1">
      <c r="A16" s="1108" t="s">
        <v>1979</v>
      </c>
      <c r="B16" s="1108" t="s">
        <v>1980</v>
      </c>
      <c r="C16" s="1108"/>
      <c r="D16" s="1108"/>
      <c r="E16" s="1108"/>
      <c r="F16" s="1108"/>
      <c r="G16" s="1108"/>
      <c r="H16" s="1108"/>
      <c r="I16" s="1108"/>
      <c r="J16" s="1108"/>
      <c r="K16" s="1108"/>
    </row>
    <row r="17" spans="1:11" s="503" customFormat="1" ht="16.5" customHeight="1">
      <c r="A17" s="1108" t="s">
        <v>1981</v>
      </c>
      <c r="B17" s="1108" t="s">
        <v>1982</v>
      </c>
      <c r="C17" s="1108"/>
      <c r="D17" s="1108"/>
      <c r="E17" s="1108"/>
      <c r="F17" s="1108"/>
      <c r="G17" s="1108"/>
      <c r="H17" s="1108"/>
      <c r="I17" s="1108"/>
      <c r="J17" s="1108"/>
      <c r="K17" s="1108"/>
    </row>
    <row r="18" spans="1:11" s="503" customFormat="1" ht="16.5" customHeight="1">
      <c r="A18" s="1108" t="s">
        <v>1983</v>
      </c>
      <c r="B18" s="1108" t="s">
        <v>3670</v>
      </c>
      <c r="C18" s="1108"/>
      <c r="D18" s="1108"/>
      <c r="E18" s="1108"/>
      <c r="F18" s="1108"/>
      <c r="G18" s="1108"/>
      <c r="H18" s="1108"/>
      <c r="I18" s="1108"/>
      <c r="J18" s="1108"/>
      <c r="K18" s="1108"/>
    </row>
    <row r="19" spans="1:11" ht="13.8">
      <c r="A19" s="1104"/>
      <c r="B19" s="1105"/>
      <c r="C19" s="1105"/>
      <c r="D19" s="1105"/>
      <c r="E19" s="1105"/>
      <c r="F19" s="1105"/>
      <c r="G19" s="1105"/>
      <c r="H19" s="1105"/>
      <c r="I19" s="1105"/>
      <c r="J19" s="1105"/>
      <c r="K19" s="1105"/>
    </row>
    <row r="20" spans="1:11" ht="18" customHeight="1">
      <c r="A20" s="1107" t="s">
        <v>1966</v>
      </c>
      <c r="B20" s="1107" t="s">
        <v>1967</v>
      </c>
      <c r="C20" s="1104"/>
      <c r="D20" s="1105"/>
      <c r="E20" s="1105"/>
      <c r="F20" s="1105"/>
      <c r="G20" s="1105"/>
      <c r="H20" s="1105"/>
      <c r="I20" s="1105"/>
      <c r="J20" s="1105"/>
      <c r="K20" s="1105"/>
    </row>
    <row r="21" spans="1:11" ht="217.2" customHeight="1">
      <c r="A21" s="1105"/>
      <c r="B21" s="3568" t="s">
        <v>3671</v>
      </c>
      <c r="C21" s="3568"/>
      <c r="D21" s="3568"/>
      <c r="E21" s="3568"/>
      <c r="F21" s="3568"/>
      <c r="G21" s="3568"/>
      <c r="H21" s="3568"/>
      <c r="I21" s="3568"/>
      <c r="J21" s="3568"/>
      <c r="K21" s="3568"/>
    </row>
    <row r="22" spans="1:11" ht="64.5" customHeight="1">
      <c r="A22" s="1105"/>
      <c r="B22" s="3568" t="s">
        <v>3766</v>
      </c>
      <c r="C22" s="3568"/>
      <c r="D22" s="3568"/>
      <c r="E22" s="3568"/>
      <c r="F22" s="3568"/>
      <c r="G22" s="3568"/>
      <c r="H22" s="3568"/>
      <c r="I22" s="3568"/>
      <c r="J22" s="3568"/>
      <c r="K22" s="3568"/>
    </row>
    <row r="23" spans="1:11" ht="13.8">
      <c r="A23" s="1110" t="s">
        <v>1968</v>
      </c>
      <c r="B23" s="1111" t="s">
        <v>1969</v>
      </c>
      <c r="C23" s="1105"/>
      <c r="D23" s="1105"/>
      <c r="E23" s="1105"/>
      <c r="F23" s="1105"/>
      <c r="G23" s="1105"/>
      <c r="H23" s="1105"/>
      <c r="I23" s="1105"/>
      <c r="J23" s="1105"/>
      <c r="K23" s="1105"/>
    </row>
    <row r="24" spans="1:11" ht="13.8">
      <c r="A24" s="1105"/>
      <c r="B24" s="1104"/>
      <c r="C24" s="1105"/>
      <c r="D24" s="1105"/>
      <c r="E24" s="1105"/>
      <c r="F24" s="1105"/>
      <c r="G24" s="1105"/>
      <c r="H24" s="1105"/>
      <c r="I24" s="1105"/>
      <c r="J24" s="1105"/>
      <c r="K24" s="1105"/>
    </row>
    <row r="25" spans="1:11" ht="13.8">
      <c r="A25" s="1104" t="s">
        <v>1984</v>
      </c>
      <c r="B25" s="1109" t="s">
        <v>1985</v>
      </c>
      <c r="C25" s="1105"/>
      <c r="D25" s="1105"/>
      <c r="E25" s="1105"/>
      <c r="F25" s="1105"/>
      <c r="G25" s="1105"/>
      <c r="H25" s="1105"/>
      <c r="I25" s="1105"/>
      <c r="J25" s="1105"/>
      <c r="K25" s="1105"/>
    </row>
    <row r="26" spans="1:11" ht="115.5" customHeight="1">
      <c r="A26" s="1105"/>
      <c r="B26" s="1104" t="s">
        <v>291</v>
      </c>
      <c r="C26" s="1104" t="s">
        <v>1986</v>
      </c>
      <c r="D26" s="3568" t="s">
        <v>3672</v>
      </c>
      <c r="E26" s="3568"/>
      <c r="F26" s="3568"/>
      <c r="G26" s="3568"/>
      <c r="H26" s="3568"/>
      <c r="I26" s="3568"/>
      <c r="J26" s="3568"/>
      <c r="K26" s="3568"/>
    </row>
    <row r="27" spans="1:11" ht="38.25" customHeight="1">
      <c r="A27" s="1105"/>
      <c r="B27" s="1104" t="s">
        <v>401</v>
      </c>
      <c r="C27" s="1104" t="s">
        <v>1986</v>
      </c>
      <c r="D27" s="3568" t="s">
        <v>1987</v>
      </c>
      <c r="E27" s="3568"/>
      <c r="F27" s="3568"/>
      <c r="G27" s="3568"/>
      <c r="H27" s="3568"/>
      <c r="I27" s="3568"/>
      <c r="J27" s="3568"/>
      <c r="K27" s="3568"/>
    </row>
    <row r="28" spans="1:11" ht="22.5" customHeight="1">
      <c r="A28" s="1105"/>
      <c r="B28" s="1104" t="s">
        <v>305</v>
      </c>
      <c r="C28" s="1104" t="s">
        <v>1988</v>
      </c>
      <c r="D28" s="3570" t="s">
        <v>1989</v>
      </c>
      <c r="E28" s="3570"/>
      <c r="F28" s="3570"/>
      <c r="G28" s="3570"/>
      <c r="H28" s="3570"/>
      <c r="I28" s="3570"/>
      <c r="J28" s="3570"/>
      <c r="K28" s="3570"/>
    </row>
    <row r="29" spans="1:11" ht="19.5" customHeight="1">
      <c r="A29" s="1105"/>
      <c r="B29" s="1104" t="s">
        <v>545</v>
      </c>
      <c r="C29" s="1104" t="s">
        <v>1990</v>
      </c>
      <c r="D29" s="3570" t="s">
        <v>1991</v>
      </c>
      <c r="E29" s="3570"/>
      <c r="F29" s="3570"/>
      <c r="G29" s="3570"/>
      <c r="H29" s="3570"/>
      <c r="I29" s="3570"/>
      <c r="J29" s="3570"/>
      <c r="K29" s="3570"/>
    </row>
    <row r="30" spans="1:11" ht="12.75" customHeight="1">
      <c r="A30" s="1104" t="s">
        <v>517</v>
      </c>
      <c r="B30" s="1105"/>
      <c r="C30" s="1105"/>
      <c r="D30" s="1105"/>
      <c r="E30" s="1105"/>
      <c r="F30" s="1105"/>
      <c r="G30" s="1105"/>
      <c r="H30" s="1105"/>
      <c r="I30" s="1105"/>
      <c r="J30" s="1105"/>
      <c r="K30" s="1105"/>
    </row>
    <row r="31" spans="1:11" ht="12.75" customHeight="1">
      <c r="A31" s="1107" t="s">
        <v>1992</v>
      </c>
      <c r="B31" s="1109" t="s">
        <v>1993</v>
      </c>
      <c r="C31" s="1105"/>
      <c r="D31" s="1105"/>
      <c r="E31" s="1105"/>
      <c r="F31" s="1105"/>
      <c r="G31" s="1105"/>
      <c r="H31" s="1105"/>
      <c r="I31" s="1105"/>
      <c r="J31" s="1105"/>
      <c r="K31" s="1105"/>
    </row>
    <row r="32" spans="1:11" ht="32.25" customHeight="1">
      <c r="A32" s="1105"/>
      <c r="B32" s="1104" t="s">
        <v>291</v>
      </c>
      <c r="C32" s="1104" t="s">
        <v>1994</v>
      </c>
      <c r="D32" s="1105"/>
      <c r="E32" s="3568" t="s">
        <v>3673</v>
      </c>
      <c r="F32" s="3568"/>
      <c r="G32" s="3568"/>
      <c r="H32" s="3568"/>
      <c r="I32" s="3568"/>
      <c r="J32" s="3568"/>
      <c r="K32" s="3568"/>
    </row>
    <row r="33" spans="1:11" ht="19.5" customHeight="1">
      <c r="A33" s="1105"/>
      <c r="B33" s="1104" t="s">
        <v>401</v>
      </c>
      <c r="C33" s="1104" t="s">
        <v>1995</v>
      </c>
      <c r="D33" s="1105"/>
      <c r="E33" s="3555" t="s">
        <v>1996</v>
      </c>
      <c r="F33" s="3555"/>
      <c r="G33" s="3555"/>
      <c r="H33" s="3555"/>
      <c r="I33" s="3555"/>
      <c r="J33" s="3555"/>
      <c r="K33" s="3555"/>
    </row>
    <row r="34" spans="1:11" ht="27.6" customHeight="1">
      <c r="A34" s="1105"/>
      <c r="B34" s="1104" t="s">
        <v>305</v>
      </c>
      <c r="C34" s="1104" t="s">
        <v>1997</v>
      </c>
      <c r="D34" s="1105"/>
      <c r="E34" s="3570" t="s">
        <v>3674</v>
      </c>
      <c r="F34" s="3570"/>
      <c r="G34" s="3570"/>
      <c r="H34" s="3570"/>
      <c r="I34" s="3570"/>
      <c r="J34" s="3570"/>
      <c r="K34" s="3570"/>
    </row>
    <row r="35" spans="1:11" ht="13.8">
      <c r="A35" s="1104" t="s">
        <v>517</v>
      </c>
      <c r="B35" s="1105"/>
      <c r="C35" s="1105"/>
      <c r="D35" s="1105" t="s">
        <v>517</v>
      </c>
      <c r="E35" s="1105"/>
      <c r="F35" s="1105"/>
      <c r="G35" s="1105"/>
      <c r="H35" s="1105"/>
      <c r="I35" s="1105"/>
      <c r="J35" s="1105"/>
      <c r="K35" s="1105"/>
    </row>
    <row r="36" spans="1:11" ht="20.25" customHeight="1">
      <c r="A36" s="1107" t="s">
        <v>1970</v>
      </c>
      <c r="B36" s="1107" t="s">
        <v>1971</v>
      </c>
      <c r="C36" s="1105"/>
      <c r="D36" s="1105"/>
      <c r="E36" s="1105"/>
      <c r="F36" s="1105"/>
      <c r="G36" s="1105"/>
      <c r="H36" s="1105"/>
      <c r="I36" s="1105"/>
      <c r="J36" s="1105"/>
      <c r="K36" s="1105"/>
    </row>
    <row r="37" spans="1:11" ht="13.8">
      <c r="A37" s="1104"/>
      <c r="B37" s="1105"/>
      <c r="C37" s="1105"/>
      <c r="D37" s="1105"/>
      <c r="E37" s="1105"/>
      <c r="F37" s="1105"/>
      <c r="G37" s="1105"/>
      <c r="H37" s="1105"/>
      <c r="I37" s="1105"/>
      <c r="J37" s="1105"/>
      <c r="K37" s="1105"/>
    </row>
    <row r="38" spans="1:11" ht="144" customHeight="1">
      <c r="A38" s="1105"/>
      <c r="B38" s="3568" t="s">
        <v>3738</v>
      </c>
      <c r="C38" s="3568"/>
      <c r="D38" s="3568"/>
      <c r="E38" s="3568"/>
      <c r="F38" s="3568"/>
      <c r="G38" s="3568"/>
      <c r="H38" s="3568"/>
      <c r="I38" s="3568"/>
      <c r="J38" s="3568"/>
      <c r="K38" s="3568"/>
    </row>
    <row r="39" spans="1:11" ht="13.8">
      <c r="A39" s="1104"/>
      <c r="B39" s="1105"/>
      <c r="C39" s="1105"/>
      <c r="D39" s="1105"/>
      <c r="E39" s="1105"/>
      <c r="F39" s="1105"/>
      <c r="G39" s="1105"/>
      <c r="H39" s="1105"/>
      <c r="I39" s="1105"/>
      <c r="J39" s="1105"/>
      <c r="K39" s="1105"/>
    </row>
    <row r="40" spans="1:11" ht="18" customHeight="1">
      <c r="A40" s="1107" t="s">
        <v>1998</v>
      </c>
      <c r="B40" s="1107" t="s">
        <v>3739</v>
      </c>
      <c r="C40" s="1105"/>
      <c r="D40" s="1105"/>
      <c r="E40" s="1105"/>
      <c r="F40" s="1105"/>
      <c r="G40" s="1105"/>
      <c r="H40" s="1105"/>
      <c r="I40" s="1105"/>
      <c r="J40" s="1105"/>
      <c r="K40" s="1105"/>
    </row>
    <row r="41" spans="1:11" ht="13.8">
      <c r="A41" s="1104"/>
      <c r="B41" s="1105"/>
      <c r="C41" s="1105"/>
      <c r="D41" s="1105"/>
      <c r="E41" s="1105"/>
      <c r="F41" s="1105"/>
      <c r="G41" s="1105"/>
      <c r="H41" s="1105"/>
      <c r="I41" s="1105"/>
      <c r="J41" s="1105"/>
      <c r="K41" s="1105"/>
    </row>
    <row r="42" spans="1:11" ht="13.8">
      <c r="A42" s="1107" t="s">
        <v>1999</v>
      </c>
      <c r="B42" s="1112" t="s">
        <v>1993</v>
      </c>
      <c r="C42" s="1105"/>
      <c r="D42" s="1105"/>
      <c r="E42" s="1105"/>
      <c r="F42" s="1105"/>
      <c r="G42" s="1105"/>
      <c r="H42" s="1105"/>
      <c r="I42" s="1105"/>
      <c r="J42" s="1105"/>
      <c r="K42" s="1105"/>
    </row>
    <row r="43" spans="1:11" ht="21" customHeight="1">
      <c r="A43" s="1105"/>
      <c r="B43" s="1104" t="s">
        <v>291</v>
      </c>
      <c r="C43" s="3570" t="s">
        <v>2000</v>
      </c>
      <c r="D43" s="3570"/>
      <c r="E43" s="3570"/>
      <c r="F43" s="3570"/>
      <c r="G43" s="3570"/>
      <c r="H43" s="3570"/>
      <c r="I43" s="3570"/>
      <c r="J43" s="3570"/>
      <c r="K43" s="3570"/>
    </row>
    <row r="44" spans="1:11" ht="33" customHeight="1">
      <c r="A44" s="1105"/>
      <c r="B44" s="1104" t="s">
        <v>401</v>
      </c>
      <c r="C44" s="3568" t="s">
        <v>3740</v>
      </c>
      <c r="D44" s="3568"/>
      <c r="E44" s="3568"/>
      <c r="F44" s="3568"/>
      <c r="G44" s="3568"/>
      <c r="H44" s="3568"/>
      <c r="I44" s="3568"/>
      <c r="J44" s="3568"/>
      <c r="K44" s="3568"/>
    </row>
    <row r="45" spans="1:11" ht="18.75" customHeight="1">
      <c r="A45" s="1105"/>
      <c r="B45" s="1104" t="s">
        <v>305</v>
      </c>
      <c r="C45" s="3568" t="s">
        <v>3675</v>
      </c>
      <c r="D45" s="3568"/>
      <c r="E45" s="3568"/>
      <c r="F45" s="3568"/>
      <c r="G45" s="3568"/>
      <c r="H45" s="3568"/>
      <c r="I45" s="3568"/>
      <c r="J45" s="3568"/>
      <c r="K45" s="3568"/>
    </row>
    <row r="46" spans="1:11" ht="19.95" customHeight="1">
      <c r="A46" s="1105"/>
      <c r="B46" s="1104" t="s">
        <v>545</v>
      </c>
      <c r="C46" s="3568" t="s">
        <v>2001</v>
      </c>
      <c r="D46" s="3568"/>
      <c r="E46" s="3568"/>
      <c r="F46" s="3568"/>
      <c r="G46" s="3568"/>
      <c r="H46" s="3568"/>
      <c r="I46" s="3568"/>
      <c r="J46" s="3568"/>
      <c r="K46" s="3568"/>
    </row>
    <row r="47" spans="1:11" ht="32.25" customHeight="1">
      <c r="A47" s="1105"/>
      <c r="B47" s="1104" t="s">
        <v>546</v>
      </c>
      <c r="C47" s="3570" t="s">
        <v>3676</v>
      </c>
      <c r="D47" s="3570"/>
      <c r="E47" s="3570"/>
      <c r="F47" s="3570"/>
      <c r="G47" s="3570"/>
      <c r="H47" s="3570"/>
      <c r="I47" s="3570"/>
      <c r="J47" s="3570"/>
      <c r="K47" s="3570"/>
    </row>
    <row r="48" spans="1:11" ht="18.75" customHeight="1">
      <c r="A48" s="1105"/>
      <c r="B48" s="1104" t="s">
        <v>338</v>
      </c>
      <c r="C48" s="3570" t="s">
        <v>2002</v>
      </c>
      <c r="D48" s="3570"/>
      <c r="E48" s="3570"/>
      <c r="F48" s="3570"/>
      <c r="G48" s="3570"/>
      <c r="H48" s="3570"/>
      <c r="I48" s="3570"/>
      <c r="J48" s="3570"/>
      <c r="K48" s="3570"/>
    </row>
    <row r="49" spans="1:11" ht="33" customHeight="1">
      <c r="A49" s="1105"/>
      <c r="B49" s="1104" t="s">
        <v>339</v>
      </c>
      <c r="C49" s="3570" t="s">
        <v>2003</v>
      </c>
      <c r="D49" s="3570"/>
      <c r="E49" s="3570"/>
      <c r="F49" s="3570"/>
      <c r="G49" s="3570"/>
      <c r="H49" s="3570"/>
      <c r="I49" s="3570"/>
      <c r="J49" s="3570"/>
      <c r="K49" s="3570"/>
    </row>
    <row r="50" spans="1:11" ht="19.95" customHeight="1">
      <c r="A50" s="1105"/>
      <c r="B50" s="1104" t="s">
        <v>340</v>
      </c>
      <c r="C50" s="3570" t="s">
        <v>2004</v>
      </c>
      <c r="D50" s="3570"/>
      <c r="E50" s="3570"/>
      <c r="F50" s="3570"/>
      <c r="G50" s="3570"/>
      <c r="H50" s="3570"/>
      <c r="I50" s="3570"/>
      <c r="J50" s="3570"/>
      <c r="K50" s="3570"/>
    </row>
    <row r="51" spans="1:11" ht="21.75" customHeight="1">
      <c r="A51" s="1105"/>
      <c r="B51" s="1104" t="s">
        <v>341</v>
      </c>
      <c r="C51" s="3570" t="s">
        <v>2619</v>
      </c>
      <c r="D51" s="3570"/>
      <c r="E51" s="3570"/>
      <c r="F51" s="3570"/>
      <c r="G51" s="3570"/>
      <c r="H51" s="3570"/>
      <c r="I51" s="3570"/>
      <c r="J51" s="3570"/>
      <c r="K51" s="3570"/>
    </row>
    <row r="52" spans="1:11" ht="32.25" customHeight="1">
      <c r="A52" s="1105"/>
      <c r="B52" s="1104" t="s">
        <v>342</v>
      </c>
      <c r="C52" s="3570" t="s">
        <v>2005</v>
      </c>
      <c r="D52" s="3570"/>
      <c r="E52" s="3570"/>
      <c r="F52" s="3570"/>
      <c r="G52" s="3570"/>
      <c r="H52" s="3570"/>
      <c r="I52" s="3570"/>
      <c r="J52" s="3570"/>
      <c r="K52" s="3570"/>
    </row>
    <row r="53" spans="1:11" ht="15" customHeight="1">
      <c r="A53" s="1104"/>
      <c r="B53" s="1105"/>
      <c r="C53" s="1105"/>
      <c r="D53" s="1105"/>
      <c r="E53" s="1105"/>
      <c r="F53" s="1105"/>
      <c r="G53" s="1105"/>
      <c r="H53" s="1105"/>
      <c r="I53" s="1105"/>
      <c r="J53" s="1105"/>
      <c r="K53" s="1105"/>
    </row>
    <row r="54" spans="1:11" ht="21" customHeight="1">
      <c r="A54" s="1107" t="s">
        <v>2006</v>
      </c>
      <c r="B54" s="1106" t="s">
        <v>2007</v>
      </c>
      <c r="C54" s="1109"/>
      <c r="D54" s="1105"/>
      <c r="E54" s="1105"/>
      <c r="F54" s="1105"/>
      <c r="G54" s="1105"/>
      <c r="H54" s="1105"/>
      <c r="I54" s="1105"/>
      <c r="J54" s="1105"/>
      <c r="K54" s="1105"/>
    </row>
    <row r="55" spans="1:11" ht="18.75" customHeight="1">
      <c r="A55" s="1105"/>
      <c r="B55" s="1104" t="s">
        <v>291</v>
      </c>
      <c r="C55" s="3570" t="s">
        <v>3677</v>
      </c>
      <c r="D55" s="3570"/>
      <c r="E55" s="3570"/>
      <c r="F55" s="3570"/>
      <c r="G55" s="3570"/>
      <c r="H55" s="3570"/>
      <c r="I55" s="3570"/>
      <c r="J55" s="3570"/>
      <c r="K55" s="3570"/>
    </row>
    <row r="56" spans="1:11" ht="29.25" customHeight="1">
      <c r="A56" s="1104"/>
      <c r="B56" s="1104" t="s">
        <v>401</v>
      </c>
      <c r="C56" s="3570" t="s">
        <v>3678</v>
      </c>
      <c r="D56" s="3570"/>
      <c r="E56" s="3570"/>
      <c r="F56" s="3570"/>
      <c r="G56" s="3570"/>
      <c r="H56" s="3570"/>
      <c r="I56" s="3570"/>
      <c r="J56" s="3570"/>
      <c r="K56" s="3570"/>
    </row>
    <row r="57" spans="1:11" ht="46.5" customHeight="1">
      <c r="A57" s="1105"/>
      <c r="B57" s="1104" t="s">
        <v>305</v>
      </c>
      <c r="C57" s="3570" t="s">
        <v>3679</v>
      </c>
      <c r="D57" s="3570"/>
      <c r="E57" s="3570"/>
      <c r="F57" s="3570"/>
      <c r="G57" s="3570"/>
      <c r="H57" s="3570"/>
      <c r="I57" s="3570"/>
      <c r="J57" s="3570"/>
      <c r="K57" s="3570"/>
    </row>
    <row r="58" spans="1:11" ht="12.75" customHeight="1">
      <c r="A58" s="1105"/>
      <c r="B58" s="1104"/>
      <c r="C58" s="1105"/>
      <c r="D58" s="1113"/>
      <c r="E58" s="1113"/>
      <c r="F58" s="1113"/>
      <c r="G58" s="1113"/>
      <c r="H58" s="1113"/>
      <c r="I58" s="1113"/>
      <c r="J58" s="1113"/>
      <c r="K58" s="1105"/>
    </row>
    <row r="59" spans="1:11" ht="13.8">
      <c r="A59" s="1105"/>
      <c r="B59" s="1104"/>
      <c r="C59" s="1105"/>
      <c r="D59" s="1105"/>
      <c r="E59" s="1105"/>
      <c r="F59" s="1105"/>
      <c r="G59" s="1105"/>
      <c r="H59" s="1105"/>
      <c r="I59" s="1105"/>
      <c r="J59" s="1105"/>
      <c r="K59" s="1105"/>
    </row>
    <row r="60" spans="1:11" ht="18.75" customHeight="1">
      <c r="A60" s="1107" t="s">
        <v>2008</v>
      </c>
      <c r="B60" s="1106" t="s">
        <v>2009</v>
      </c>
      <c r="C60" s="1105"/>
      <c r="D60" s="1105"/>
      <c r="E60" s="1105"/>
      <c r="F60" s="1105"/>
      <c r="G60" s="1105"/>
      <c r="H60" s="1105"/>
      <c r="I60" s="1105"/>
      <c r="J60" s="1105"/>
      <c r="K60" s="1105"/>
    </row>
    <row r="61" spans="1:11" ht="21" customHeight="1">
      <c r="A61" s="1105"/>
      <c r="B61" s="1104" t="s">
        <v>291</v>
      </c>
      <c r="C61" s="3570" t="s">
        <v>2010</v>
      </c>
      <c r="D61" s="3570"/>
      <c r="E61" s="3570"/>
      <c r="F61" s="3570"/>
      <c r="G61" s="3570"/>
      <c r="H61" s="3570"/>
      <c r="I61" s="3570"/>
      <c r="J61" s="3570"/>
      <c r="K61" s="3570"/>
    </row>
    <row r="62" spans="1:11" ht="13.8">
      <c r="A62" s="1104"/>
      <c r="B62" s="1105"/>
      <c r="C62" s="1104" t="s">
        <v>2011</v>
      </c>
      <c r="D62" s="1105"/>
      <c r="E62" s="1105"/>
      <c r="F62" s="1105"/>
      <c r="G62" s="1105"/>
      <c r="H62" s="1105"/>
      <c r="I62" s="1105"/>
      <c r="J62" s="1105"/>
      <c r="K62" s="1105"/>
    </row>
    <row r="63" spans="1:11" ht="12.75" customHeight="1">
      <c r="A63" s="1104"/>
      <c r="B63" s="1105"/>
      <c r="C63" s="1104" t="s">
        <v>2012</v>
      </c>
      <c r="D63" s="1105"/>
      <c r="E63" s="1105"/>
      <c r="F63" s="1105"/>
      <c r="G63" s="1105"/>
      <c r="H63" s="1105"/>
      <c r="I63" s="1105"/>
      <c r="J63" s="1105"/>
      <c r="K63" s="1105"/>
    </row>
    <row r="64" spans="1:11" ht="13.8">
      <c r="A64" s="1104"/>
      <c r="B64" s="1105"/>
      <c r="C64" s="1104" t="s">
        <v>2013</v>
      </c>
      <c r="D64" s="1105"/>
      <c r="E64" s="1105"/>
      <c r="F64" s="1105"/>
      <c r="G64" s="1105"/>
      <c r="H64" s="1105"/>
      <c r="I64" s="1105"/>
      <c r="J64" s="1105"/>
      <c r="K64" s="1105"/>
    </row>
    <row r="65" spans="1:11" ht="13.8">
      <c r="A65" s="1104"/>
      <c r="B65" s="1105"/>
      <c r="C65" s="1105"/>
      <c r="D65" s="1105"/>
      <c r="E65" s="1105"/>
      <c r="F65" s="1105"/>
      <c r="G65" s="1105"/>
      <c r="H65" s="1105"/>
      <c r="I65" s="1105"/>
      <c r="J65" s="1105"/>
      <c r="K65" s="1105"/>
    </row>
    <row r="66" spans="1:11" ht="35.25" customHeight="1">
      <c r="A66" s="1105"/>
      <c r="B66" s="1104" t="s">
        <v>401</v>
      </c>
      <c r="C66" s="3568" t="s">
        <v>2014</v>
      </c>
      <c r="D66" s="3568"/>
      <c r="E66" s="3568"/>
      <c r="F66" s="3568"/>
      <c r="G66" s="3568"/>
      <c r="H66" s="3568"/>
      <c r="I66" s="3568"/>
      <c r="J66" s="3568"/>
      <c r="K66" s="3568"/>
    </row>
    <row r="67" spans="1:11" ht="37.5" customHeight="1">
      <c r="A67" s="1105"/>
      <c r="B67" s="1104" t="s">
        <v>305</v>
      </c>
      <c r="C67" s="3568" t="s">
        <v>2015</v>
      </c>
      <c r="D67" s="3568"/>
      <c r="E67" s="3568"/>
      <c r="F67" s="3568"/>
      <c r="G67" s="3568"/>
      <c r="H67" s="3568"/>
      <c r="I67" s="3568"/>
      <c r="J67" s="3568"/>
      <c r="K67" s="3568"/>
    </row>
    <row r="68" spans="1:11" ht="41.25" customHeight="1">
      <c r="A68" s="1105"/>
      <c r="B68" s="1104"/>
      <c r="C68" s="3568" t="s">
        <v>2016</v>
      </c>
      <c r="D68" s="3568"/>
      <c r="E68" s="3568"/>
      <c r="F68" s="3568"/>
      <c r="G68" s="3568"/>
      <c r="H68" s="3568"/>
      <c r="I68" s="3568"/>
      <c r="J68" s="3568"/>
      <c r="K68" s="3568"/>
    </row>
    <row r="69" spans="1:11" ht="13.8">
      <c r="A69" s="1104"/>
      <c r="B69" s="1105"/>
      <c r="C69" s="1105"/>
      <c r="D69" s="1105"/>
      <c r="E69" s="1105"/>
      <c r="F69" s="1105"/>
      <c r="G69" s="1105"/>
      <c r="H69" s="1105"/>
      <c r="I69" s="1105"/>
      <c r="J69" s="1105"/>
      <c r="K69" s="1105"/>
    </row>
    <row r="70" spans="1:11" ht="21" customHeight="1">
      <c r="A70" s="1107" t="s">
        <v>2017</v>
      </c>
      <c r="B70" s="1106" t="s">
        <v>2018</v>
      </c>
      <c r="C70" s="1109"/>
      <c r="D70" s="1105"/>
      <c r="E70" s="1105"/>
      <c r="F70" s="1105"/>
      <c r="G70" s="1105"/>
      <c r="H70" s="1105"/>
      <c r="I70" s="1105"/>
      <c r="J70" s="1105"/>
      <c r="K70" s="1105"/>
    </row>
    <row r="71" spans="1:11" ht="34.5" customHeight="1">
      <c r="A71" s="1105"/>
      <c r="B71" s="1104" t="s">
        <v>2019</v>
      </c>
      <c r="C71" s="3557" t="s">
        <v>2020</v>
      </c>
      <c r="D71" s="3557"/>
      <c r="E71" s="3557"/>
      <c r="F71" s="3557"/>
      <c r="G71" s="3557"/>
      <c r="H71" s="3557"/>
      <c r="I71" s="3557"/>
      <c r="J71" s="3557"/>
      <c r="K71" s="3557"/>
    </row>
    <row r="72" spans="1:11" ht="19.5" customHeight="1">
      <c r="A72" s="1105"/>
      <c r="B72" s="1104" t="s">
        <v>2021</v>
      </c>
      <c r="C72" s="3555" t="s">
        <v>2022</v>
      </c>
      <c r="D72" s="3555"/>
      <c r="E72" s="3555"/>
      <c r="F72" s="3555"/>
      <c r="G72" s="3555"/>
      <c r="H72" s="3555"/>
      <c r="I72" s="3555"/>
      <c r="J72" s="3555"/>
      <c r="K72" s="3555"/>
    </row>
    <row r="73" spans="1:11" ht="61.5" customHeight="1">
      <c r="A73" s="1105"/>
      <c r="B73" s="1104" t="s">
        <v>2023</v>
      </c>
      <c r="C73" s="3568" t="s">
        <v>2024</v>
      </c>
      <c r="D73" s="3568"/>
      <c r="E73" s="3568"/>
      <c r="F73" s="3568"/>
      <c r="G73" s="3568"/>
      <c r="H73" s="3568"/>
      <c r="I73" s="3568"/>
      <c r="J73" s="3568"/>
      <c r="K73" s="3568"/>
    </row>
    <row r="74" spans="1:11" ht="13.8">
      <c r="A74" s="1104"/>
      <c r="B74" s="1105"/>
      <c r="C74" s="1105"/>
      <c r="D74" s="1105"/>
      <c r="E74" s="1105"/>
      <c r="F74" s="1105"/>
      <c r="G74" s="1105"/>
      <c r="H74" s="1105"/>
      <c r="I74" s="1105"/>
      <c r="J74" s="1105"/>
      <c r="K74" s="1105"/>
    </row>
    <row r="75" spans="1:11" ht="18.75" customHeight="1">
      <c r="A75" s="1107" t="s">
        <v>2025</v>
      </c>
      <c r="B75" s="1106" t="s">
        <v>2026</v>
      </c>
      <c r="C75" s="1105"/>
      <c r="D75" s="1105"/>
      <c r="E75" s="1105"/>
      <c r="F75" s="1105"/>
      <c r="G75" s="1105"/>
      <c r="H75" s="1105"/>
      <c r="I75" s="1105"/>
      <c r="J75" s="1105"/>
      <c r="K75" s="1105"/>
    </row>
    <row r="76" spans="1:11" ht="20.25" customHeight="1">
      <c r="A76" s="1105"/>
      <c r="B76" s="1104" t="s">
        <v>2019</v>
      </c>
      <c r="C76" s="3555" t="s">
        <v>2027</v>
      </c>
      <c r="D76" s="3555"/>
      <c r="E76" s="3555"/>
      <c r="F76" s="3555"/>
      <c r="G76" s="3555"/>
      <c r="H76" s="3555"/>
      <c r="I76" s="3555"/>
      <c r="J76" s="3555"/>
      <c r="K76" s="3555"/>
    </row>
    <row r="77" spans="1:11" ht="35.25" customHeight="1">
      <c r="A77" s="1105"/>
      <c r="B77" s="1104" t="s">
        <v>2028</v>
      </c>
      <c r="C77" s="3570" t="s">
        <v>2029</v>
      </c>
      <c r="D77" s="3570"/>
      <c r="E77" s="3570"/>
      <c r="F77" s="3570"/>
      <c r="G77" s="3570"/>
      <c r="H77" s="3570"/>
      <c r="I77" s="3570"/>
      <c r="J77" s="3570"/>
      <c r="K77" s="3570"/>
    </row>
    <row r="78" spans="1:11" ht="13.8">
      <c r="A78" s="1104"/>
      <c r="B78" s="1105"/>
      <c r="C78" s="1105"/>
      <c r="D78" s="1105"/>
      <c r="E78" s="1105"/>
      <c r="F78" s="1105"/>
      <c r="G78" s="1105"/>
      <c r="H78" s="1105"/>
      <c r="I78" s="1105"/>
      <c r="J78" s="1105"/>
      <c r="K78" s="1105"/>
    </row>
    <row r="79" spans="1:11" ht="21.75" customHeight="1">
      <c r="A79" s="1107" t="s">
        <v>2030</v>
      </c>
      <c r="B79" s="1106" t="s">
        <v>2031</v>
      </c>
      <c r="C79" s="1105"/>
      <c r="D79" s="1105"/>
      <c r="E79" s="1105"/>
      <c r="F79" s="1105"/>
      <c r="G79" s="1105"/>
      <c r="H79" s="1105"/>
      <c r="I79" s="1105"/>
      <c r="J79" s="1105"/>
      <c r="K79" s="1105"/>
    </row>
    <row r="80" spans="1:11" ht="45.75" customHeight="1">
      <c r="A80" s="1105"/>
      <c r="B80" s="3557" t="s">
        <v>2032</v>
      </c>
      <c r="C80" s="3557"/>
      <c r="D80" s="3557"/>
      <c r="E80" s="3557"/>
      <c r="F80" s="3557"/>
      <c r="G80" s="3557"/>
      <c r="H80" s="3557"/>
      <c r="I80" s="3557"/>
      <c r="J80" s="3557"/>
      <c r="K80" s="3557"/>
    </row>
    <row r="81" spans="1:11" ht="13.8">
      <c r="A81" s="1104"/>
      <c r="B81" s="1105"/>
      <c r="C81" s="1105"/>
      <c r="D81" s="1105"/>
      <c r="E81" s="1105"/>
      <c r="F81" s="1105"/>
      <c r="G81" s="1105"/>
      <c r="H81" s="1105"/>
      <c r="I81" s="1105"/>
      <c r="J81" s="1105"/>
      <c r="K81" s="1105"/>
    </row>
    <row r="82" spans="1:11" ht="19.5" customHeight="1">
      <c r="A82" s="1107" t="s">
        <v>2033</v>
      </c>
      <c r="B82" s="1106" t="s">
        <v>2034</v>
      </c>
      <c r="C82" s="1105"/>
      <c r="D82" s="1105"/>
      <c r="E82" s="1105"/>
      <c r="F82" s="1105"/>
      <c r="G82" s="1105"/>
      <c r="H82" s="1105"/>
      <c r="I82" s="1105"/>
      <c r="J82" s="1105"/>
      <c r="K82" s="1105"/>
    </row>
    <row r="83" spans="1:11" ht="44.25" customHeight="1">
      <c r="A83" s="1105"/>
      <c r="B83" s="3557" t="s">
        <v>2035</v>
      </c>
      <c r="C83" s="3557"/>
      <c r="D83" s="3557"/>
      <c r="E83" s="3557"/>
      <c r="F83" s="3557"/>
      <c r="G83" s="3557"/>
      <c r="H83" s="3557"/>
      <c r="I83" s="3557"/>
      <c r="J83" s="3557"/>
      <c r="K83" s="3557"/>
    </row>
    <row r="84" spans="1:11" ht="13.8">
      <c r="A84" s="1104"/>
      <c r="B84" s="1105"/>
      <c r="C84" s="1105"/>
      <c r="D84" s="1105"/>
      <c r="E84" s="1105"/>
      <c r="F84" s="1105"/>
      <c r="G84" s="1105"/>
      <c r="H84" s="1105"/>
      <c r="I84" s="1105"/>
      <c r="J84" s="1105"/>
      <c r="K84" s="1105"/>
    </row>
    <row r="85" spans="1:11" ht="21" customHeight="1">
      <c r="A85" s="1107" t="s">
        <v>2036</v>
      </c>
      <c r="B85" s="1106" t="s">
        <v>2037</v>
      </c>
      <c r="C85" s="1105"/>
      <c r="D85" s="1105"/>
      <c r="E85" s="1105"/>
      <c r="F85" s="1105"/>
      <c r="G85" s="1105"/>
      <c r="H85" s="1105"/>
      <c r="I85" s="1105"/>
      <c r="J85" s="1105"/>
      <c r="K85" s="1105"/>
    </row>
    <row r="86" spans="1:11" ht="13.8">
      <c r="A86" s="1105"/>
      <c r="B86" s="1104" t="s">
        <v>2038</v>
      </c>
      <c r="C86" s="1105" t="s">
        <v>2039</v>
      </c>
      <c r="D86" s="1105"/>
      <c r="E86" s="1105"/>
      <c r="F86" s="1105"/>
      <c r="G86" s="1105"/>
      <c r="H86" s="1105"/>
      <c r="I86" s="1105"/>
      <c r="J86" s="1105"/>
      <c r="K86" s="1105"/>
    </row>
    <row r="87" spans="1:11" ht="13.8">
      <c r="A87" s="1105"/>
      <c r="B87" s="1104"/>
      <c r="C87" s="1105"/>
      <c r="D87" s="1105"/>
      <c r="E87" s="1105"/>
      <c r="F87" s="1105"/>
      <c r="G87" s="1105"/>
      <c r="H87" s="1105"/>
      <c r="I87" s="1105"/>
      <c r="J87" s="1105"/>
      <c r="K87" s="1105"/>
    </row>
    <row r="88" spans="1:11" ht="13.8">
      <c r="A88" s="1105"/>
      <c r="B88" s="1104" t="s">
        <v>2040</v>
      </c>
      <c r="C88" s="3570" t="s">
        <v>2041</v>
      </c>
      <c r="D88" s="3570"/>
      <c r="E88" s="3570"/>
      <c r="F88" s="3570"/>
      <c r="G88" s="3570"/>
      <c r="H88" s="3570"/>
      <c r="I88" s="3570"/>
      <c r="J88" s="3570"/>
      <c r="K88" s="3570"/>
    </row>
    <row r="89" spans="1:11" ht="13.8">
      <c r="A89" s="1105"/>
      <c r="B89" s="1104"/>
      <c r="C89" s="1105"/>
      <c r="D89" s="1105"/>
      <c r="E89" s="1105"/>
      <c r="F89" s="1105"/>
      <c r="G89" s="1105"/>
      <c r="H89" s="1105"/>
      <c r="I89" s="1105"/>
      <c r="J89" s="1105"/>
      <c r="K89" s="1105"/>
    </row>
    <row r="90" spans="1:11" ht="19.5" customHeight="1">
      <c r="A90" s="1105"/>
      <c r="B90" s="1104" t="s">
        <v>2042</v>
      </c>
      <c r="C90" s="3570" t="s">
        <v>2043</v>
      </c>
      <c r="D90" s="3570"/>
      <c r="E90" s="3570"/>
      <c r="F90" s="3570"/>
      <c r="G90" s="3570"/>
      <c r="H90" s="3570"/>
      <c r="I90" s="3570"/>
      <c r="J90" s="3570"/>
      <c r="K90" s="3570"/>
    </row>
    <row r="91" spans="1:11" ht="13.8">
      <c r="A91" s="1105"/>
      <c r="B91" s="1104"/>
      <c r="C91" s="1114" t="s">
        <v>2044</v>
      </c>
      <c r="D91" s="3570" t="s">
        <v>2045</v>
      </c>
      <c r="E91" s="3570"/>
      <c r="F91" s="3570"/>
      <c r="G91" s="3570"/>
      <c r="H91" s="3570"/>
      <c r="I91" s="3570"/>
      <c r="J91" s="3570"/>
      <c r="K91" s="3570"/>
    </row>
    <row r="92" spans="1:11" ht="29.25" customHeight="1">
      <c r="A92" s="1105"/>
      <c r="B92" s="1104"/>
      <c r="C92" s="1114" t="s">
        <v>2046</v>
      </c>
      <c r="D92" s="3570" t="s">
        <v>2047</v>
      </c>
      <c r="E92" s="3570"/>
      <c r="F92" s="3570"/>
      <c r="G92" s="3570"/>
      <c r="H92" s="3570"/>
      <c r="I92" s="3570"/>
      <c r="J92" s="3570"/>
      <c r="K92" s="3570"/>
    </row>
    <row r="93" spans="1:11" ht="13.8">
      <c r="A93" s="1105"/>
      <c r="B93" s="1104"/>
      <c r="C93" s="1105"/>
      <c r="D93" s="1105"/>
      <c r="E93" s="1105"/>
      <c r="F93" s="1105"/>
      <c r="G93" s="1105"/>
      <c r="H93" s="1105"/>
      <c r="I93" s="1105"/>
      <c r="J93" s="1105"/>
      <c r="K93" s="1105"/>
    </row>
    <row r="94" spans="1:11" ht="17.25" customHeight="1">
      <c r="A94" s="1105"/>
      <c r="B94" s="1104" t="s">
        <v>545</v>
      </c>
      <c r="C94" s="3570" t="s">
        <v>2048</v>
      </c>
      <c r="D94" s="3570"/>
      <c r="E94" s="3570"/>
      <c r="F94" s="3570"/>
      <c r="G94" s="3570"/>
      <c r="H94" s="3570"/>
      <c r="I94" s="3570"/>
      <c r="J94" s="3570"/>
      <c r="K94" s="3570"/>
    </row>
    <row r="95" spans="1:11" ht="28.5" customHeight="1">
      <c r="A95" s="1105"/>
      <c r="B95" s="1104"/>
      <c r="C95" s="1114" t="s">
        <v>2044</v>
      </c>
      <c r="D95" s="3570" t="s">
        <v>2049</v>
      </c>
      <c r="E95" s="3570"/>
      <c r="F95" s="3570"/>
      <c r="G95" s="3570"/>
      <c r="H95" s="3570"/>
      <c r="I95" s="3570"/>
      <c r="J95" s="3570"/>
      <c r="K95" s="3570"/>
    </row>
    <row r="96" spans="1:11" ht="30" customHeight="1">
      <c r="A96" s="1105"/>
      <c r="B96" s="1104"/>
      <c r="C96" s="1114" t="s">
        <v>2046</v>
      </c>
      <c r="D96" s="3570" t="s">
        <v>2050</v>
      </c>
      <c r="E96" s="3570"/>
      <c r="F96" s="3570"/>
      <c r="G96" s="3570"/>
      <c r="H96" s="3570"/>
      <c r="I96" s="3570"/>
      <c r="J96" s="3570"/>
      <c r="K96" s="3570"/>
    </row>
    <row r="97" spans="1:11" ht="13.8">
      <c r="A97" s="1105"/>
      <c r="B97" s="1104"/>
      <c r="C97" s="1105"/>
      <c r="D97" s="1105"/>
      <c r="E97" s="1105"/>
      <c r="F97" s="1105"/>
      <c r="G97" s="1105"/>
      <c r="H97" s="1105"/>
      <c r="I97" s="1105"/>
      <c r="J97" s="1105"/>
      <c r="K97" s="1105"/>
    </row>
    <row r="98" spans="1:11" ht="13.8">
      <c r="A98" s="1107" t="s">
        <v>2051</v>
      </c>
      <c r="B98" s="1106" t="s">
        <v>2052</v>
      </c>
      <c r="C98" s="1107"/>
      <c r="D98" s="1107"/>
      <c r="E98" s="1107"/>
      <c r="F98" s="1107"/>
      <c r="G98" s="1107"/>
      <c r="H98" s="1107"/>
      <c r="I98" s="1107"/>
      <c r="J98" s="1107"/>
      <c r="K98" s="1107"/>
    </row>
    <row r="99" spans="1:11" ht="13.8">
      <c r="A99" s="1105"/>
      <c r="B99" s="1104"/>
      <c r="C99" s="1105"/>
      <c r="D99" s="1105"/>
      <c r="E99" s="1105"/>
      <c r="F99" s="1105"/>
      <c r="G99" s="1105"/>
      <c r="H99" s="1105"/>
      <c r="I99" s="1105"/>
      <c r="J99" s="1105"/>
      <c r="K99" s="1105"/>
    </row>
    <row r="100" spans="1:11" ht="33" customHeight="1">
      <c r="A100" s="1104"/>
      <c r="B100" s="1104" t="s">
        <v>2053</v>
      </c>
      <c r="C100" s="3570" t="s">
        <v>2054</v>
      </c>
      <c r="D100" s="3570"/>
      <c r="E100" s="3570"/>
      <c r="F100" s="3570"/>
      <c r="G100" s="3570"/>
      <c r="H100" s="3570"/>
      <c r="I100" s="3570"/>
      <c r="J100" s="3570"/>
      <c r="K100" s="3570"/>
    </row>
    <row r="101" spans="1:11" ht="45" customHeight="1">
      <c r="A101" s="1104"/>
      <c r="B101" s="1104" t="s">
        <v>401</v>
      </c>
      <c r="C101" s="3568" t="s">
        <v>2055</v>
      </c>
      <c r="D101" s="3568"/>
      <c r="E101" s="3568"/>
      <c r="F101" s="3568"/>
      <c r="G101" s="3568"/>
      <c r="H101" s="3568"/>
      <c r="I101" s="3568"/>
      <c r="J101" s="3568"/>
      <c r="K101" s="3568"/>
    </row>
    <row r="102" spans="1:11" ht="21" customHeight="1">
      <c r="A102" s="1104"/>
      <c r="B102" s="1104" t="s">
        <v>2042</v>
      </c>
      <c r="C102" s="3568" t="s">
        <v>2056</v>
      </c>
      <c r="D102" s="3568"/>
      <c r="E102" s="3568"/>
      <c r="F102" s="3568"/>
      <c r="G102" s="3568"/>
      <c r="H102" s="3568"/>
      <c r="I102" s="3568"/>
      <c r="J102" s="3568"/>
      <c r="K102" s="3568"/>
    </row>
    <row r="103" spans="1:11" ht="22.5" customHeight="1">
      <c r="A103" s="1104"/>
      <c r="B103" s="1104" t="s">
        <v>545</v>
      </c>
      <c r="C103" s="3557" t="s">
        <v>2057</v>
      </c>
      <c r="D103" s="3557"/>
      <c r="E103" s="3557"/>
      <c r="F103" s="3557"/>
      <c r="G103" s="3557"/>
      <c r="H103" s="3557"/>
      <c r="I103" s="3557"/>
      <c r="J103" s="3557"/>
      <c r="K103" s="3557"/>
    </row>
    <row r="104" spans="1:11" ht="30" customHeight="1">
      <c r="A104" s="1104"/>
      <c r="B104" s="1104" t="s">
        <v>546</v>
      </c>
      <c r="C104" s="3557" t="s">
        <v>2058</v>
      </c>
      <c r="D104" s="3557"/>
      <c r="E104" s="3557"/>
      <c r="F104" s="3557"/>
      <c r="G104" s="3557"/>
      <c r="H104" s="3557"/>
      <c r="I104" s="3557"/>
      <c r="J104" s="3557"/>
      <c r="K104" s="3557"/>
    </row>
    <row r="105" spans="1:11" ht="32.4" customHeight="1">
      <c r="A105" s="1104"/>
      <c r="B105" s="1104" t="s">
        <v>338</v>
      </c>
      <c r="C105" s="3568" t="s">
        <v>2059</v>
      </c>
      <c r="D105" s="3568"/>
      <c r="E105" s="3568"/>
      <c r="F105" s="3568"/>
      <c r="G105" s="3568"/>
      <c r="H105" s="3568"/>
      <c r="I105" s="3568"/>
      <c r="J105" s="3568"/>
      <c r="K105" s="3568"/>
    </row>
    <row r="106" spans="1:11" ht="17.399999999999999" customHeight="1">
      <c r="A106" s="1104"/>
      <c r="B106" s="1104" t="s">
        <v>339</v>
      </c>
      <c r="C106" s="3568" t="s">
        <v>2060</v>
      </c>
      <c r="D106" s="3568"/>
      <c r="E106" s="3568"/>
      <c r="F106" s="3568"/>
      <c r="G106" s="3568"/>
      <c r="H106" s="3568"/>
      <c r="I106" s="3568"/>
      <c r="J106" s="3568"/>
      <c r="K106" s="3568"/>
    </row>
    <row r="107" spans="1:11" ht="42" customHeight="1">
      <c r="A107" s="1104"/>
      <c r="B107" s="1104" t="s">
        <v>340</v>
      </c>
      <c r="C107" s="3568" t="s">
        <v>2061</v>
      </c>
      <c r="D107" s="3568"/>
      <c r="E107" s="3568"/>
      <c r="F107" s="3568"/>
      <c r="G107" s="3568"/>
      <c r="H107" s="3568"/>
      <c r="I107" s="3568"/>
      <c r="J107" s="3568"/>
      <c r="K107" s="3568"/>
    </row>
    <row r="108" spans="1:11" ht="13.8">
      <c r="A108" s="1104"/>
      <c r="B108" s="1104"/>
      <c r="C108" s="1114" t="s">
        <v>2044</v>
      </c>
      <c r="D108" s="1104" t="s">
        <v>2062</v>
      </c>
      <c r="E108" s="1105"/>
      <c r="F108" s="1105"/>
      <c r="G108" s="1105"/>
      <c r="H108" s="1105"/>
      <c r="I108" s="1105"/>
      <c r="J108" s="1105"/>
      <c r="K108" s="1105"/>
    </row>
    <row r="109" spans="1:11" ht="18" customHeight="1">
      <c r="A109" s="1105"/>
      <c r="B109" s="1104"/>
      <c r="C109" s="1114" t="s">
        <v>2046</v>
      </c>
      <c r="D109" s="1104" t="s">
        <v>2063</v>
      </c>
      <c r="E109" s="1105"/>
      <c r="F109" s="1105"/>
      <c r="G109" s="1105"/>
      <c r="H109" s="1105"/>
      <c r="I109" s="1105"/>
      <c r="J109" s="1105"/>
      <c r="K109" s="1105"/>
    </row>
    <row r="110" spans="1:11" ht="6" customHeight="1">
      <c r="A110" s="1105"/>
      <c r="B110" s="1104"/>
      <c r="C110" s="1115"/>
      <c r="D110" s="1105"/>
      <c r="E110" s="1105"/>
      <c r="F110" s="1105"/>
      <c r="G110" s="1105"/>
      <c r="H110" s="1105"/>
      <c r="I110" s="1105"/>
      <c r="J110" s="1105"/>
      <c r="K110" s="1105"/>
    </row>
    <row r="111" spans="1:11" ht="48" customHeight="1">
      <c r="A111" s="1105"/>
      <c r="B111" s="1104" t="s">
        <v>2064</v>
      </c>
      <c r="C111" s="3568" t="s">
        <v>2065</v>
      </c>
      <c r="D111" s="3568"/>
      <c r="E111" s="3568"/>
      <c r="F111" s="3568"/>
      <c r="G111" s="3568"/>
      <c r="H111" s="3568"/>
      <c r="I111" s="3568"/>
      <c r="J111" s="3568"/>
      <c r="K111" s="3568"/>
    </row>
    <row r="112" spans="1:11" ht="48" customHeight="1">
      <c r="A112" s="1105"/>
      <c r="B112" s="1104" t="s">
        <v>342</v>
      </c>
      <c r="C112" s="3568" t="s">
        <v>2066</v>
      </c>
      <c r="D112" s="3568"/>
      <c r="E112" s="3568"/>
      <c r="F112" s="3568"/>
      <c r="G112" s="3568"/>
      <c r="H112" s="3568"/>
      <c r="I112" s="3568"/>
      <c r="J112" s="3568"/>
      <c r="K112" s="3568"/>
    </row>
    <row r="113" spans="1:11" ht="18" customHeight="1">
      <c r="A113" s="1107" t="s">
        <v>2067</v>
      </c>
      <c r="B113" s="1106" t="s">
        <v>2068</v>
      </c>
      <c r="C113" s="1105"/>
      <c r="D113" s="1105"/>
      <c r="E113" s="1105"/>
      <c r="F113" s="1105"/>
      <c r="G113" s="1105"/>
      <c r="H113" s="1105"/>
      <c r="I113" s="1105"/>
      <c r="J113" s="1105"/>
      <c r="K113" s="1105"/>
    </row>
    <row r="114" spans="1:11" ht="13.8">
      <c r="A114" s="1105"/>
      <c r="B114" s="1116" t="s">
        <v>2053</v>
      </c>
      <c r="C114" s="3570" t="s">
        <v>2069</v>
      </c>
      <c r="D114" s="3570"/>
      <c r="E114" s="3570"/>
      <c r="F114" s="3570"/>
      <c r="G114" s="3570"/>
      <c r="H114" s="3570"/>
      <c r="I114" s="3570"/>
      <c r="J114" s="3570"/>
      <c r="K114" s="3570"/>
    </row>
    <row r="115" spans="1:11" ht="11.4" customHeight="1">
      <c r="A115" s="1105"/>
      <c r="B115" s="1116"/>
      <c r="C115" s="1105"/>
      <c r="D115" s="1105"/>
      <c r="E115" s="1105"/>
      <c r="F115" s="1105"/>
      <c r="G115" s="1105"/>
      <c r="H115" s="1105"/>
      <c r="I115" s="1105"/>
      <c r="J115" s="1105"/>
      <c r="K115" s="1105"/>
    </row>
    <row r="116" spans="1:11" ht="13.8">
      <c r="A116" s="1105"/>
      <c r="B116" s="1116" t="s">
        <v>2070</v>
      </c>
      <c r="C116" s="1105" t="s">
        <v>2071</v>
      </c>
      <c r="D116" s="1105"/>
      <c r="E116" s="1105"/>
      <c r="F116" s="1105"/>
      <c r="G116" s="1105"/>
      <c r="H116" s="1105"/>
      <c r="I116" s="1105"/>
      <c r="J116" s="1105"/>
      <c r="K116" s="1105"/>
    </row>
    <row r="117" spans="1:11" ht="6" customHeight="1">
      <c r="A117" s="1105"/>
      <c r="B117" s="1116"/>
      <c r="C117" s="1105"/>
      <c r="D117" s="1105"/>
      <c r="E117" s="1105"/>
      <c r="F117" s="1105"/>
      <c r="G117" s="1105"/>
      <c r="H117" s="1105"/>
      <c r="I117" s="1105"/>
      <c r="J117" s="1105"/>
      <c r="K117" s="1105"/>
    </row>
    <row r="118" spans="1:11" ht="32.25" customHeight="1">
      <c r="A118" s="1105"/>
      <c r="B118" s="1116" t="s">
        <v>2072</v>
      </c>
      <c r="C118" s="3568" t="s">
        <v>2073</v>
      </c>
      <c r="D118" s="3568"/>
      <c r="E118" s="3568"/>
      <c r="F118" s="3568"/>
      <c r="G118" s="3568"/>
      <c r="H118" s="3568"/>
      <c r="I118" s="3568"/>
      <c r="J118" s="3568"/>
      <c r="K118" s="3568"/>
    </row>
    <row r="119" spans="1:11" ht="5.25" customHeight="1">
      <c r="A119" s="1105"/>
      <c r="B119" s="1116"/>
      <c r="C119" s="1105"/>
      <c r="D119" s="1105"/>
      <c r="E119" s="1105"/>
      <c r="F119" s="1105"/>
      <c r="G119" s="1105"/>
      <c r="H119" s="1105"/>
      <c r="I119" s="1105"/>
      <c r="J119" s="1105"/>
      <c r="K119" s="1105"/>
    </row>
    <row r="120" spans="1:11" ht="59.25" customHeight="1">
      <c r="A120" s="1105"/>
      <c r="B120" s="1116" t="s">
        <v>2074</v>
      </c>
      <c r="C120" s="3568" t="s">
        <v>2075</v>
      </c>
      <c r="D120" s="3568"/>
      <c r="E120" s="3568"/>
      <c r="F120" s="3568"/>
      <c r="G120" s="3568"/>
      <c r="H120" s="3568"/>
      <c r="I120" s="3568"/>
      <c r="J120" s="3568"/>
      <c r="K120" s="3568"/>
    </row>
    <row r="121" spans="1:11" ht="3" customHeight="1">
      <c r="A121" s="1105"/>
      <c r="B121" s="1115"/>
      <c r="C121" s="1105"/>
      <c r="D121" s="1105"/>
      <c r="E121" s="1105"/>
      <c r="F121" s="1105"/>
      <c r="G121" s="1105"/>
      <c r="H121" s="1105"/>
      <c r="I121" s="1105"/>
      <c r="J121" s="1105"/>
      <c r="K121" s="1105"/>
    </row>
    <row r="122" spans="1:11" ht="18" customHeight="1">
      <c r="A122" s="1105"/>
      <c r="B122" s="1116" t="s">
        <v>2076</v>
      </c>
      <c r="C122" s="1104" t="s">
        <v>2077</v>
      </c>
      <c r="D122" s="1105"/>
      <c r="E122" s="1105"/>
      <c r="F122" s="1105"/>
      <c r="G122" s="1105"/>
      <c r="H122" s="1105"/>
      <c r="I122" s="1105"/>
      <c r="J122" s="1105"/>
      <c r="K122" s="1105"/>
    </row>
    <row r="123" spans="1:11" ht="18" customHeight="1">
      <c r="A123" s="1105"/>
      <c r="B123" s="1104"/>
      <c r="C123" s="1114" t="s">
        <v>2044</v>
      </c>
      <c r="D123" s="3555" t="s">
        <v>2078</v>
      </c>
      <c r="E123" s="3555"/>
      <c r="F123" s="3555"/>
      <c r="G123" s="3555"/>
      <c r="H123" s="3555"/>
      <c r="I123" s="3555"/>
      <c r="J123" s="3555"/>
      <c r="K123" s="3555"/>
    </row>
    <row r="124" spans="1:11" ht="17.25" customHeight="1">
      <c r="A124" s="1105"/>
      <c r="B124" s="1104"/>
      <c r="C124" s="1114" t="s">
        <v>2079</v>
      </c>
      <c r="D124" s="3555" t="s">
        <v>2080</v>
      </c>
      <c r="E124" s="3555"/>
      <c r="F124" s="3555"/>
      <c r="G124" s="3555"/>
      <c r="H124" s="3555"/>
      <c r="I124" s="3555"/>
      <c r="J124" s="3555"/>
      <c r="K124" s="3555"/>
    </row>
    <row r="125" spans="1:11" ht="30.75" customHeight="1">
      <c r="A125" s="1105"/>
      <c r="B125" s="1104"/>
      <c r="C125" s="1117"/>
      <c r="D125" s="1118" t="s">
        <v>2081</v>
      </c>
      <c r="E125" s="3573" t="s">
        <v>2082</v>
      </c>
      <c r="F125" s="3573"/>
      <c r="G125" s="3573"/>
      <c r="H125" s="3573"/>
      <c r="I125" s="3573"/>
      <c r="J125" s="3573"/>
      <c r="K125" s="3573"/>
    </row>
    <row r="126" spans="1:11" ht="19.5" customHeight="1">
      <c r="A126" s="1105"/>
      <c r="B126" s="1104"/>
      <c r="C126" s="1117"/>
      <c r="D126" s="1119" t="s">
        <v>2083</v>
      </c>
      <c r="E126" s="3572" t="s">
        <v>2084</v>
      </c>
      <c r="F126" s="3572"/>
      <c r="G126" s="3572"/>
      <c r="H126" s="3572"/>
      <c r="I126" s="3572"/>
      <c r="J126" s="3572"/>
      <c r="K126" s="3572"/>
    </row>
    <row r="127" spans="1:11" ht="45" customHeight="1">
      <c r="A127" s="1105"/>
      <c r="B127" s="1104"/>
      <c r="C127" s="1114" t="s">
        <v>2085</v>
      </c>
      <c r="D127" s="3573" t="s">
        <v>2086</v>
      </c>
      <c r="E127" s="3573"/>
      <c r="F127" s="3573"/>
      <c r="G127" s="3573"/>
      <c r="H127" s="3573"/>
      <c r="I127" s="3573"/>
      <c r="J127" s="3573"/>
      <c r="K127" s="3573"/>
    </row>
    <row r="128" spans="1:11" ht="11.4" customHeight="1">
      <c r="A128" s="1105"/>
      <c r="B128" s="1104"/>
      <c r="C128" s="1115"/>
      <c r="D128" s="1105"/>
      <c r="E128" s="1105"/>
      <c r="F128" s="1105"/>
      <c r="G128" s="1105"/>
      <c r="H128" s="1105"/>
      <c r="I128" s="1105"/>
      <c r="J128" s="1105"/>
      <c r="K128" s="1105"/>
    </row>
    <row r="129" spans="1:11" ht="46.5" customHeight="1">
      <c r="A129" s="1105"/>
      <c r="B129" s="1116" t="s">
        <v>2087</v>
      </c>
      <c r="C129" s="3570" t="s">
        <v>2088</v>
      </c>
      <c r="D129" s="3570"/>
      <c r="E129" s="3570"/>
      <c r="F129" s="3570"/>
      <c r="G129" s="3570"/>
      <c r="H129" s="3570"/>
      <c r="I129" s="3570"/>
      <c r="J129" s="3570"/>
      <c r="K129" s="3570"/>
    </row>
    <row r="130" spans="1:11" ht="5.25" customHeight="1">
      <c r="A130" s="1105"/>
      <c r="B130" s="1116"/>
      <c r="C130" s="1105"/>
      <c r="D130" s="1105"/>
      <c r="E130" s="1105"/>
      <c r="F130" s="1105"/>
      <c r="G130" s="1105"/>
      <c r="H130" s="1105"/>
      <c r="I130" s="1105"/>
      <c r="J130" s="1105"/>
      <c r="K130" s="1105"/>
    </row>
    <row r="131" spans="1:11" ht="44.25" customHeight="1">
      <c r="A131" s="1105"/>
      <c r="B131" s="1116" t="s">
        <v>2089</v>
      </c>
      <c r="C131" s="3570" t="s">
        <v>3680</v>
      </c>
      <c r="D131" s="3570"/>
      <c r="E131" s="3570"/>
      <c r="F131" s="3570"/>
      <c r="G131" s="3570"/>
      <c r="H131" s="3570"/>
      <c r="I131" s="3570"/>
      <c r="J131" s="3570"/>
      <c r="K131" s="3570"/>
    </row>
    <row r="132" spans="1:11" ht="11.4" customHeight="1">
      <c r="A132" s="1115"/>
      <c r="B132" s="1105"/>
      <c r="C132" s="1105"/>
      <c r="D132" s="1105"/>
      <c r="E132" s="1105"/>
      <c r="F132" s="1105"/>
      <c r="G132" s="1105"/>
      <c r="H132" s="1105"/>
      <c r="I132" s="1105"/>
      <c r="J132" s="1105"/>
      <c r="K132" s="1105"/>
    </row>
    <row r="133" spans="1:11" ht="23.25" customHeight="1">
      <c r="A133" s="1107" t="s">
        <v>2090</v>
      </c>
      <c r="B133" s="1106" t="s">
        <v>2091</v>
      </c>
      <c r="C133" s="1105"/>
      <c r="D133" s="1105"/>
      <c r="E133" s="1105"/>
      <c r="F133" s="1105"/>
      <c r="G133" s="1105"/>
      <c r="H133" s="1105"/>
      <c r="I133" s="1105"/>
      <c r="J133" s="1105"/>
      <c r="K133" s="1105"/>
    </row>
    <row r="134" spans="1:11" ht="30" customHeight="1">
      <c r="A134" s="1105"/>
      <c r="B134" s="1116" t="s">
        <v>291</v>
      </c>
      <c r="C134" s="3568" t="s">
        <v>2092</v>
      </c>
      <c r="D134" s="3568"/>
      <c r="E134" s="3568"/>
      <c r="F134" s="3568"/>
      <c r="G134" s="3568"/>
      <c r="H134" s="3568"/>
      <c r="I134" s="3568"/>
      <c r="J134" s="3568"/>
      <c r="K134" s="3568"/>
    </row>
    <row r="135" spans="1:11" ht="13.8">
      <c r="A135" s="1105"/>
      <c r="B135" s="1105"/>
      <c r="C135" s="1105"/>
      <c r="D135" s="1105"/>
      <c r="E135" s="1105"/>
      <c r="F135" s="1105"/>
      <c r="G135" s="1105"/>
      <c r="H135" s="1105"/>
      <c r="I135" s="1105"/>
      <c r="J135" s="1105"/>
      <c r="K135" s="1105"/>
    </row>
    <row r="136" spans="1:11" ht="13.8">
      <c r="A136" s="1105"/>
      <c r="B136" s="1104"/>
      <c r="C136" s="1114" t="s">
        <v>2093</v>
      </c>
      <c r="D136" s="3555" t="s">
        <v>2094</v>
      </c>
      <c r="E136" s="3555"/>
      <c r="F136" s="3555"/>
      <c r="G136" s="3555"/>
      <c r="H136" s="3555"/>
      <c r="I136" s="3555"/>
      <c r="J136" s="3555"/>
      <c r="K136" s="3555"/>
    </row>
    <row r="137" spans="1:11" ht="13.8">
      <c r="A137" s="1105"/>
      <c r="B137" s="1104"/>
      <c r="C137" s="1114" t="s">
        <v>2079</v>
      </c>
      <c r="D137" s="3555" t="s">
        <v>2095</v>
      </c>
      <c r="E137" s="3555"/>
      <c r="F137" s="3555"/>
      <c r="G137" s="3555"/>
      <c r="H137" s="3555"/>
      <c r="I137" s="3555"/>
      <c r="J137" s="3555"/>
      <c r="K137" s="3555"/>
    </row>
    <row r="138" spans="1:11" ht="13.8">
      <c r="A138" s="1105"/>
      <c r="B138" s="1104"/>
      <c r="C138" s="1114" t="s">
        <v>2085</v>
      </c>
      <c r="D138" s="3555" t="s">
        <v>2096</v>
      </c>
      <c r="E138" s="3555"/>
      <c r="F138" s="3555"/>
      <c r="G138" s="3555"/>
      <c r="H138" s="3555"/>
      <c r="I138" s="3555"/>
      <c r="J138" s="3555"/>
      <c r="K138" s="3555"/>
    </row>
    <row r="139" spans="1:11" ht="13.8">
      <c r="A139" s="1105"/>
      <c r="B139" s="1104"/>
      <c r="C139" s="1105"/>
      <c r="D139" s="1118" t="s">
        <v>2081</v>
      </c>
      <c r="E139" s="3572" t="s">
        <v>2097</v>
      </c>
      <c r="F139" s="3572"/>
      <c r="G139" s="3572"/>
      <c r="H139" s="3572"/>
      <c r="I139" s="3572"/>
      <c r="J139" s="3572"/>
      <c r="K139" s="3572"/>
    </row>
    <row r="140" spans="1:11" ht="31.5" customHeight="1">
      <c r="A140" s="1105"/>
      <c r="B140" s="1104"/>
      <c r="C140" s="1105"/>
      <c r="D140" s="1119" t="s">
        <v>2083</v>
      </c>
      <c r="E140" s="3568" t="s">
        <v>2098</v>
      </c>
      <c r="F140" s="3568"/>
      <c r="G140" s="3568"/>
      <c r="H140" s="3568"/>
      <c r="I140" s="3568"/>
      <c r="J140" s="3568"/>
      <c r="K140" s="3568"/>
    </row>
    <row r="141" spans="1:11" ht="13.8">
      <c r="A141" s="1105"/>
      <c r="B141" s="1104"/>
      <c r="C141" s="1105"/>
      <c r="D141" s="1105"/>
      <c r="E141" s="1105"/>
      <c r="F141" s="1105"/>
      <c r="G141" s="1105"/>
      <c r="H141" s="1105"/>
      <c r="I141" s="1105"/>
      <c r="J141" s="1105"/>
      <c r="K141" s="1105"/>
    </row>
    <row r="142" spans="1:11" ht="19.5" customHeight="1">
      <c r="A142" s="1107" t="s">
        <v>2099</v>
      </c>
      <c r="B142" s="1106" t="s">
        <v>2100</v>
      </c>
      <c r="C142" s="1105"/>
      <c r="D142" s="1105"/>
      <c r="E142" s="1105"/>
      <c r="F142" s="1105"/>
      <c r="G142" s="1105"/>
      <c r="H142" s="1105"/>
      <c r="I142" s="1105"/>
      <c r="J142" s="1105"/>
      <c r="K142" s="1105"/>
    </row>
    <row r="143" spans="1:11" ht="33" customHeight="1">
      <c r="A143" s="1105"/>
      <c r="B143" s="1116" t="s">
        <v>291</v>
      </c>
      <c r="C143" s="3568" t="s">
        <v>2101</v>
      </c>
      <c r="D143" s="3568"/>
      <c r="E143" s="3568"/>
      <c r="F143" s="3568"/>
      <c r="G143" s="3568"/>
      <c r="H143" s="3568"/>
      <c r="I143" s="3568"/>
      <c r="J143" s="3568"/>
      <c r="K143" s="3568"/>
    </row>
    <row r="144" spans="1:11" ht="17.25" customHeight="1">
      <c r="A144" s="1105"/>
      <c r="B144" s="1104"/>
      <c r="C144" s="1114" t="s">
        <v>341</v>
      </c>
      <c r="D144" s="3557" t="s">
        <v>3681</v>
      </c>
      <c r="E144" s="3557"/>
      <c r="F144" s="3557"/>
      <c r="G144" s="3557"/>
      <c r="H144" s="3557"/>
      <c r="I144" s="3557"/>
      <c r="J144" s="3557"/>
      <c r="K144" s="3557"/>
    </row>
    <row r="145" spans="1:11" ht="16.5" customHeight="1">
      <c r="A145" s="1105"/>
      <c r="B145" s="1104"/>
      <c r="C145" s="1114" t="s">
        <v>786</v>
      </c>
      <c r="D145" s="3557" t="s">
        <v>2102</v>
      </c>
      <c r="E145" s="3557"/>
      <c r="F145" s="3557"/>
      <c r="G145" s="3557"/>
      <c r="H145" s="3557"/>
      <c r="I145" s="3557"/>
      <c r="J145" s="3557"/>
      <c r="K145" s="3557"/>
    </row>
    <row r="146" spans="1:11" ht="30" customHeight="1">
      <c r="A146" s="1105"/>
      <c r="B146" s="1104"/>
      <c r="C146" s="1114" t="s">
        <v>787</v>
      </c>
      <c r="D146" s="3568" t="s">
        <v>2103</v>
      </c>
      <c r="E146" s="3568"/>
      <c r="F146" s="3568"/>
      <c r="G146" s="3568"/>
      <c r="H146" s="3568"/>
      <c r="I146" s="3568"/>
      <c r="J146" s="3568"/>
      <c r="K146" s="3568"/>
    </row>
    <row r="147" spans="1:11" ht="16.5" customHeight="1">
      <c r="A147" s="1105"/>
      <c r="B147" s="1104"/>
      <c r="C147" s="1114" t="s">
        <v>788</v>
      </c>
      <c r="D147" s="3557" t="s">
        <v>2104</v>
      </c>
      <c r="E147" s="3557"/>
      <c r="F147" s="3557"/>
      <c r="G147" s="3557"/>
      <c r="H147" s="3557"/>
      <c r="I147" s="3557"/>
      <c r="J147" s="3557"/>
      <c r="K147" s="3557"/>
    </row>
    <row r="148" spans="1:11" ht="20.25" customHeight="1">
      <c r="A148" s="1105"/>
      <c r="B148" s="1104"/>
      <c r="C148" s="1114" t="s">
        <v>2105</v>
      </c>
      <c r="D148" s="3557" t="s">
        <v>3682</v>
      </c>
      <c r="E148" s="3557"/>
      <c r="F148" s="3557"/>
      <c r="G148" s="3557"/>
      <c r="H148" s="3557"/>
      <c r="I148" s="3557"/>
      <c r="J148" s="3557"/>
      <c r="K148" s="3557"/>
    </row>
    <row r="149" spans="1:11" ht="33.75" customHeight="1">
      <c r="A149" s="1105"/>
      <c r="B149" s="1116" t="s">
        <v>401</v>
      </c>
      <c r="C149" s="3568" t="s">
        <v>2106</v>
      </c>
      <c r="D149" s="3568"/>
      <c r="E149" s="3568"/>
      <c r="F149" s="3568"/>
      <c r="G149" s="3568"/>
      <c r="H149" s="3568"/>
      <c r="I149" s="3568"/>
      <c r="J149" s="3568"/>
      <c r="K149" s="3568"/>
    </row>
    <row r="150" spans="1:11" ht="34.5" customHeight="1">
      <c r="A150" s="1105"/>
      <c r="B150" s="1116" t="s">
        <v>2107</v>
      </c>
      <c r="C150" s="3568" t="s">
        <v>2108</v>
      </c>
      <c r="D150" s="3568"/>
      <c r="E150" s="3568"/>
      <c r="F150" s="3568"/>
      <c r="G150" s="3568"/>
      <c r="H150" s="3568"/>
      <c r="I150" s="3568"/>
      <c r="J150" s="3568"/>
      <c r="K150" s="3568"/>
    </row>
    <row r="151" spans="1:11" ht="30.75" customHeight="1">
      <c r="A151" s="1105"/>
      <c r="B151" s="1116" t="s">
        <v>2109</v>
      </c>
      <c r="C151" s="3568" t="s">
        <v>2110</v>
      </c>
      <c r="D151" s="3568"/>
      <c r="E151" s="3568"/>
      <c r="F151" s="3568"/>
      <c r="G151" s="3568"/>
      <c r="H151" s="3568"/>
      <c r="I151" s="3568"/>
      <c r="J151" s="3568"/>
      <c r="K151" s="3568"/>
    </row>
    <row r="152" spans="1:11" ht="13.8">
      <c r="A152" s="1115"/>
      <c r="B152" s="1105"/>
      <c r="C152" s="1105"/>
      <c r="D152" s="1105"/>
      <c r="E152" s="1105"/>
      <c r="F152" s="1105"/>
      <c r="G152" s="1105"/>
      <c r="H152" s="1105"/>
      <c r="I152" s="1105"/>
      <c r="J152" s="1105"/>
      <c r="K152" s="1105"/>
    </row>
    <row r="153" spans="1:11" ht="19.5" customHeight="1">
      <c r="A153" s="1107" t="s">
        <v>2111</v>
      </c>
      <c r="B153" s="1106" t="s">
        <v>2112</v>
      </c>
      <c r="C153" s="1105"/>
      <c r="D153" s="1105"/>
      <c r="E153" s="1105"/>
      <c r="F153" s="1105"/>
      <c r="G153" s="1105"/>
      <c r="H153" s="1105"/>
      <c r="I153" s="1105"/>
      <c r="J153" s="1105"/>
      <c r="K153" s="1105"/>
    </row>
    <row r="154" spans="1:11" ht="17.25" customHeight="1">
      <c r="A154" s="1105"/>
      <c r="B154" s="1115" t="s">
        <v>291</v>
      </c>
      <c r="C154" s="3570" t="s">
        <v>2113</v>
      </c>
      <c r="D154" s="3570"/>
      <c r="E154" s="3570"/>
      <c r="F154" s="3570"/>
      <c r="G154" s="3570"/>
      <c r="H154" s="3570"/>
      <c r="I154" s="3570"/>
      <c r="J154" s="3570"/>
      <c r="K154" s="3570"/>
    </row>
    <row r="155" spans="1:11" ht="13.8">
      <c r="A155" s="1105"/>
      <c r="B155" s="1104"/>
      <c r="C155" s="1114" t="s">
        <v>2114</v>
      </c>
      <c r="D155" s="3568" t="s">
        <v>2115</v>
      </c>
      <c r="E155" s="3568"/>
      <c r="F155" s="3568"/>
      <c r="G155" s="3568"/>
      <c r="H155" s="3568"/>
      <c r="I155" s="3568"/>
      <c r="J155" s="3568"/>
      <c r="K155" s="3568"/>
    </row>
    <row r="156" spans="1:11" ht="29.25" customHeight="1">
      <c r="A156" s="1105"/>
      <c r="B156" s="1104"/>
      <c r="C156" s="1114" t="s">
        <v>2116</v>
      </c>
      <c r="D156" s="3568" t="s">
        <v>2117</v>
      </c>
      <c r="E156" s="3568"/>
      <c r="F156" s="3568"/>
      <c r="G156" s="3568"/>
      <c r="H156" s="3568"/>
      <c r="I156" s="3568"/>
      <c r="J156" s="3568"/>
      <c r="K156" s="3568"/>
    </row>
    <row r="157" spans="1:11" ht="13.8">
      <c r="A157" s="1105"/>
      <c r="B157" s="1104"/>
      <c r="C157" s="1114" t="s">
        <v>2118</v>
      </c>
      <c r="D157" s="3568" t="s">
        <v>2119</v>
      </c>
      <c r="E157" s="3568"/>
      <c r="F157" s="3568"/>
      <c r="G157" s="3568"/>
      <c r="H157" s="3568"/>
      <c r="I157" s="3568"/>
      <c r="J157" s="3568"/>
      <c r="K157" s="3568"/>
    </row>
    <row r="158" spans="1:11" ht="23.25" customHeight="1">
      <c r="A158" s="1105"/>
      <c r="B158" s="1104"/>
      <c r="C158" s="1114" t="s">
        <v>2120</v>
      </c>
      <c r="D158" s="3568" t="s">
        <v>2121</v>
      </c>
      <c r="E158" s="3568"/>
      <c r="F158" s="3568"/>
      <c r="G158" s="3568"/>
      <c r="H158" s="3568"/>
      <c r="I158" s="3568"/>
      <c r="J158" s="3568"/>
      <c r="K158" s="3568"/>
    </row>
    <row r="159" spans="1:11" ht="43.5" customHeight="1">
      <c r="A159" s="1105"/>
      <c r="B159" s="1116" t="s">
        <v>2122</v>
      </c>
      <c r="C159" s="3568" t="s">
        <v>3683</v>
      </c>
      <c r="D159" s="3568"/>
      <c r="E159" s="3568"/>
      <c r="F159" s="3568"/>
      <c r="G159" s="3568"/>
      <c r="H159" s="3568"/>
      <c r="I159" s="3568"/>
      <c r="J159" s="3568"/>
      <c r="K159" s="3568"/>
    </row>
    <row r="160" spans="1:11" ht="13.8">
      <c r="A160" s="1115"/>
      <c r="B160" s="1105"/>
      <c r="C160" s="1105"/>
      <c r="D160" s="1105"/>
      <c r="E160" s="1105"/>
      <c r="F160" s="1105"/>
      <c r="G160" s="1105"/>
      <c r="H160" s="1105"/>
      <c r="I160" s="1105"/>
      <c r="J160" s="1105"/>
      <c r="K160" s="1105"/>
    </row>
    <row r="161" spans="1:11" ht="21" customHeight="1">
      <c r="A161" s="1107" t="s">
        <v>2123</v>
      </c>
      <c r="B161" s="1106" t="s">
        <v>2124</v>
      </c>
      <c r="C161" s="1105"/>
      <c r="D161" s="1105"/>
      <c r="E161" s="1105"/>
      <c r="F161" s="1105"/>
      <c r="G161" s="1105"/>
      <c r="H161" s="1105"/>
      <c r="I161" s="1105"/>
      <c r="J161" s="1105"/>
      <c r="K161" s="1105"/>
    </row>
    <row r="162" spans="1:11" ht="20.25" customHeight="1">
      <c r="A162" s="1104"/>
      <c r="B162" s="1116" t="s">
        <v>291</v>
      </c>
      <c r="C162" s="3568" t="s">
        <v>2125</v>
      </c>
      <c r="D162" s="3568"/>
      <c r="E162" s="3568"/>
      <c r="F162" s="3568"/>
      <c r="G162" s="3568"/>
      <c r="H162" s="3568"/>
      <c r="I162" s="3568"/>
      <c r="J162" s="3568"/>
      <c r="K162" s="3568"/>
    </row>
    <row r="163" spans="1:11" ht="60.75" customHeight="1">
      <c r="A163" s="1104"/>
      <c r="B163" s="1116" t="s">
        <v>401</v>
      </c>
      <c r="C163" s="3568" t="s">
        <v>2126</v>
      </c>
      <c r="D163" s="3568"/>
      <c r="E163" s="3568"/>
      <c r="F163" s="3568"/>
      <c r="G163" s="3568"/>
      <c r="H163" s="3568"/>
      <c r="I163" s="3568"/>
      <c r="J163" s="3568"/>
      <c r="K163" s="3568"/>
    </row>
    <row r="164" spans="1:11" ht="38.25" customHeight="1">
      <c r="A164" s="1104"/>
      <c r="B164" s="1116" t="s">
        <v>2107</v>
      </c>
      <c r="C164" s="3568" t="s">
        <v>2127</v>
      </c>
      <c r="D164" s="3568"/>
      <c r="E164" s="3568"/>
      <c r="F164" s="3568"/>
      <c r="G164" s="3568"/>
      <c r="H164" s="3568"/>
      <c r="I164" s="3568"/>
      <c r="J164" s="3568"/>
      <c r="K164" s="3568"/>
    </row>
    <row r="165" spans="1:11" ht="18.75" customHeight="1">
      <c r="A165" s="1104"/>
      <c r="B165" s="1116" t="s">
        <v>2109</v>
      </c>
      <c r="C165" s="3568" t="s">
        <v>2128</v>
      </c>
      <c r="D165" s="3568"/>
      <c r="E165" s="3568"/>
      <c r="F165" s="3568"/>
      <c r="G165" s="3568"/>
      <c r="H165" s="3568"/>
      <c r="I165" s="3568"/>
      <c r="J165" s="3568"/>
      <c r="K165" s="3568"/>
    </row>
    <row r="166" spans="1:11" ht="18.75" customHeight="1">
      <c r="A166" s="1104"/>
      <c r="B166" s="1104"/>
      <c r="C166" s="1114" t="s">
        <v>2129</v>
      </c>
      <c r="D166" s="3568" t="s">
        <v>2130</v>
      </c>
      <c r="E166" s="3568"/>
      <c r="F166" s="3568"/>
      <c r="G166" s="3568"/>
      <c r="H166" s="3568"/>
      <c r="I166" s="3568"/>
      <c r="J166" s="3568"/>
      <c r="K166" s="3568"/>
    </row>
    <row r="167" spans="1:11" ht="30.75" customHeight="1">
      <c r="A167" s="1104"/>
      <c r="B167" s="1104"/>
      <c r="C167" s="1114" t="s">
        <v>2079</v>
      </c>
      <c r="D167" s="3568" t="s">
        <v>2131</v>
      </c>
      <c r="E167" s="3568"/>
      <c r="F167" s="3568"/>
      <c r="G167" s="3568"/>
      <c r="H167" s="3568"/>
      <c r="I167" s="3568"/>
      <c r="J167" s="3568"/>
      <c r="K167" s="3568"/>
    </row>
    <row r="168" spans="1:11" ht="32.25" customHeight="1">
      <c r="A168" s="1104"/>
      <c r="B168" s="1116" t="s">
        <v>2076</v>
      </c>
      <c r="C168" s="3568" t="s">
        <v>2132</v>
      </c>
      <c r="D168" s="3568"/>
      <c r="E168" s="3568"/>
      <c r="F168" s="3568"/>
      <c r="G168" s="3568"/>
      <c r="H168" s="3568"/>
      <c r="I168" s="3568"/>
      <c r="J168" s="3568"/>
      <c r="K168" s="3568"/>
    </row>
    <row r="169" spans="1:11" ht="17.25" customHeight="1">
      <c r="A169" s="1104"/>
      <c r="B169" s="1116" t="s">
        <v>2133</v>
      </c>
      <c r="C169" s="3568" t="s">
        <v>2134</v>
      </c>
      <c r="D169" s="3568"/>
      <c r="E169" s="3568"/>
      <c r="F169" s="3568"/>
      <c r="G169" s="3568"/>
      <c r="H169" s="3568"/>
      <c r="I169" s="3568"/>
      <c r="J169" s="3568"/>
      <c r="K169" s="3568"/>
    </row>
    <row r="170" spans="1:11" ht="18.75" customHeight="1">
      <c r="A170" s="1104"/>
      <c r="B170" s="1104"/>
      <c r="C170" s="1120" t="s">
        <v>2114</v>
      </c>
      <c r="D170" s="3571" t="s">
        <v>2135</v>
      </c>
      <c r="E170" s="3571"/>
      <c r="F170" s="3571"/>
      <c r="G170" s="3571"/>
      <c r="H170" s="3571"/>
      <c r="I170" s="3571"/>
      <c r="J170" s="3571"/>
      <c r="K170" s="3571"/>
    </row>
    <row r="171" spans="1:11" ht="18.75" customHeight="1">
      <c r="A171" s="1104"/>
      <c r="B171" s="1104"/>
      <c r="C171" s="1120" t="s">
        <v>2116</v>
      </c>
      <c r="D171" s="3571" t="s">
        <v>2136</v>
      </c>
      <c r="E171" s="3571"/>
      <c r="F171" s="3571"/>
      <c r="G171" s="3571"/>
      <c r="H171" s="3571"/>
      <c r="I171" s="3571"/>
      <c r="J171" s="3571"/>
      <c r="K171" s="3571"/>
    </row>
    <row r="172" spans="1:11" ht="18.75" customHeight="1">
      <c r="A172" s="1104"/>
      <c r="B172" s="1104"/>
      <c r="C172" s="1120" t="s">
        <v>2118</v>
      </c>
      <c r="D172" s="3571" t="s">
        <v>2137</v>
      </c>
      <c r="E172" s="3571"/>
      <c r="F172" s="3571"/>
      <c r="G172" s="3571"/>
      <c r="H172" s="3571"/>
      <c r="I172" s="3571"/>
      <c r="J172" s="3571"/>
      <c r="K172" s="3571"/>
    </row>
    <row r="173" spans="1:11" ht="21.75" customHeight="1">
      <c r="A173" s="1104"/>
      <c r="B173" s="1104"/>
      <c r="C173" s="1120" t="s">
        <v>2120</v>
      </c>
      <c r="D173" s="3571" t="s">
        <v>2138</v>
      </c>
      <c r="E173" s="3571"/>
      <c r="F173" s="3571"/>
      <c r="G173" s="3571"/>
      <c r="H173" s="3571"/>
      <c r="I173" s="3571"/>
      <c r="J173" s="3571"/>
      <c r="K173" s="3571"/>
    </row>
    <row r="174" spans="1:11" ht="13.8">
      <c r="A174" s="1104"/>
      <c r="B174" s="1104"/>
      <c r="C174" s="1120" t="s">
        <v>2139</v>
      </c>
      <c r="D174" s="3571" t="s">
        <v>2140</v>
      </c>
      <c r="E174" s="3571"/>
      <c r="F174" s="3571"/>
      <c r="G174" s="3571"/>
      <c r="H174" s="3571"/>
      <c r="I174" s="3571"/>
      <c r="J174" s="3571"/>
      <c r="K174" s="3571"/>
    </row>
    <row r="175" spans="1:11" ht="11.25" customHeight="1">
      <c r="A175" s="1104"/>
      <c r="B175" s="1116"/>
      <c r="C175" s="1105"/>
      <c r="D175" s="1105"/>
      <c r="E175" s="1105"/>
      <c r="F175" s="1105"/>
      <c r="G175" s="1105"/>
      <c r="H175" s="1105"/>
      <c r="I175" s="1105"/>
      <c r="J175" s="1105"/>
      <c r="K175" s="1105"/>
    </row>
    <row r="176" spans="1:11" ht="35.25" customHeight="1">
      <c r="A176" s="1104"/>
      <c r="B176" s="1116" t="s">
        <v>2089</v>
      </c>
      <c r="C176" s="3568" t="s">
        <v>2141</v>
      </c>
      <c r="D176" s="3568"/>
      <c r="E176" s="3568"/>
      <c r="F176" s="3568"/>
      <c r="G176" s="3568"/>
      <c r="H176" s="3568"/>
      <c r="I176" s="3568"/>
      <c r="J176" s="3568"/>
      <c r="K176" s="3568"/>
    </row>
    <row r="177" spans="1:11" ht="32.25" customHeight="1">
      <c r="A177" s="1105"/>
      <c r="B177" s="1116" t="s">
        <v>2142</v>
      </c>
      <c r="C177" s="3568" t="s">
        <v>2143</v>
      </c>
      <c r="D177" s="3568"/>
      <c r="E177" s="3568"/>
      <c r="F177" s="3568"/>
      <c r="G177" s="3568"/>
      <c r="H177" s="3568"/>
      <c r="I177" s="3568"/>
      <c r="J177" s="3568"/>
      <c r="K177" s="3568"/>
    </row>
    <row r="178" spans="1:11" ht="13.8">
      <c r="A178" s="1105"/>
      <c r="B178" s="1115"/>
      <c r="C178" s="1105"/>
      <c r="D178" s="1105"/>
      <c r="E178" s="1105"/>
      <c r="F178" s="1105"/>
      <c r="G178" s="1105"/>
      <c r="H178" s="1105"/>
      <c r="I178" s="1105"/>
      <c r="J178" s="1105"/>
      <c r="K178" s="1105"/>
    </row>
    <row r="179" spans="1:11" ht="18.75" customHeight="1">
      <c r="A179" s="1107" t="s">
        <v>2144</v>
      </c>
      <c r="B179" s="1106" t="s">
        <v>2145</v>
      </c>
      <c r="C179" s="1105"/>
      <c r="D179" s="1105"/>
      <c r="E179" s="1105"/>
      <c r="F179" s="1105"/>
      <c r="G179" s="1105"/>
      <c r="H179" s="1105"/>
      <c r="I179" s="1105"/>
      <c r="J179" s="1105"/>
      <c r="K179" s="1105"/>
    </row>
    <row r="180" spans="1:11" ht="30.75" customHeight="1">
      <c r="A180" s="1105"/>
      <c r="B180" s="1116" t="s">
        <v>2053</v>
      </c>
      <c r="C180" s="3568" t="s">
        <v>2146</v>
      </c>
      <c r="D180" s="3568"/>
      <c r="E180" s="3568"/>
      <c r="F180" s="3568"/>
      <c r="G180" s="3568"/>
      <c r="H180" s="3568"/>
      <c r="I180" s="3568"/>
      <c r="J180" s="3568"/>
      <c r="K180" s="3568"/>
    </row>
    <row r="181" spans="1:11" ht="34.5" customHeight="1">
      <c r="A181" s="1105"/>
      <c r="B181" s="1116" t="s">
        <v>2070</v>
      </c>
      <c r="C181" s="3568" t="s">
        <v>2147</v>
      </c>
      <c r="D181" s="3568"/>
      <c r="E181" s="3568"/>
      <c r="F181" s="3568"/>
      <c r="G181" s="3568"/>
      <c r="H181" s="3568"/>
      <c r="I181" s="3568"/>
      <c r="J181" s="3568"/>
      <c r="K181" s="3568"/>
    </row>
    <row r="182" spans="1:11" ht="48" customHeight="1">
      <c r="A182" s="1105"/>
      <c r="B182" s="1116" t="s">
        <v>2072</v>
      </c>
      <c r="C182" s="3568" t="s">
        <v>2148</v>
      </c>
      <c r="D182" s="3568"/>
      <c r="E182" s="3568"/>
      <c r="F182" s="3568"/>
      <c r="G182" s="3568"/>
      <c r="H182" s="3568"/>
      <c r="I182" s="3568"/>
      <c r="J182" s="3568"/>
      <c r="K182" s="3568"/>
    </row>
    <row r="183" spans="1:11" ht="19.5" customHeight="1">
      <c r="A183" s="1105"/>
      <c r="B183" s="1116" t="s">
        <v>2074</v>
      </c>
      <c r="C183" s="3568" t="s">
        <v>2149</v>
      </c>
      <c r="D183" s="3568"/>
      <c r="E183" s="3568"/>
      <c r="F183" s="3568"/>
      <c r="G183" s="3568"/>
      <c r="H183" s="3568"/>
      <c r="I183" s="3568"/>
      <c r="J183" s="3568"/>
      <c r="K183" s="3568"/>
    </row>
    <row r="184" spans="1:11" ht="31.5" customHeight="1">
      <c r="A184" s="1105"/>
      <c r="B184" s="1104"/>
      <c r="C184" s="1114" t="s">
        <v>2114</v>
      </c>
      <c r="D184" s="3570" t="s">
        <v>2150</v>
      </c>
      <c r="E184" s="3570"/>
      <c r="F184" s="3570"/>
      <c r="G184" s="3570"/>
      <c r="H184" s="3570"/>
      <c r="I184" s="3570"/>
      <c r="J184" s="3570"/>
      <c r="K184" s="3570"/>
    </row>
    <row r="185" spans="1:11" ht="30.75" customHeight="1">
      <c r="A185" s="1105"/>
      <c r="B185" s="1104"/>
      <c r="C185" s="1114" t="s">
        <v>2116</v>
      </c>
      <c r="D185" s="3570" t="s">
        <v>2151</v>
      </c>
      <c r="E185" s="3570"/>
      <c r="F185" s="3570"/>
      <c r="G185" s="3570"/>
      <c r="H185" s="3570"/>
      <c r="I185" s="3570"/>
      <c r="J185" s="3570"/>
      <c r="K185" s="3570"/>
    </row>
    <row r="186" spans="1:11" ht="13.8">
      <c r="A186" s="1105"/>
      <c r="B186" s="1104"/>
      <c r="C186" s="1114" t="s">
        <v>2118</v>
      </c>
      <c r="D186" s="3570" t="s">
        <v>2152</v>
      </c>
      <c r="E186" s="3570"/>
      <c r="F186" s="3570"/>
      <c r="G186" s="3570"/>
      <c r="H186" s="3570"/>
      <c r="I186" s="3570"/>
      <c r="J186" s="3570"/>
      <c r="K186" s="3570"/>
    </row>
    <row r="187" spans="1:11" ht="13.8">
      <c r="A187" s="1121"/>
      <c r="B187" s="1105"/>
      <c r="C187" s="1105"/>
      <c r="D187" s="1105"/>
      <c r="E187" s="1105"/>
      <c r="F187" s="1105"/>
      <c r="G187" s="1105"/>
      <c r="H187" s="1105"/>
      <c r="I187" s="1105"/>
      <c r="J187" s="1105"/>
      <c r="K187" s="1105"/>
    </row>
    <row r="188" spans="1:11" ht="20.25" customHeight="1">
      <c r="A188" s="1107" t="s">
        <v>2153</v>
      </c>
      <c r="B188" s="1106" t="s">
        <v>2154</v>
      </c>
      <c r="C188" s="1105"/>
      <c r="D188" s="1105"/>
      <c r="E188" s="1105"/>
      <c r="F188" s="1105"/>
      <c r="G188" s="1105"/>
      <c r="H188" s="1105"/>
      <c r="I188" s="1105"/>
      <c r="J188" s="1105"/>
      <c r="K188" s="1105"/>
    </row>
    <row r="189" spans="1:11" ht="50.25" customHeight="1">
      <c r="A189" s="1104"/>
      <c r="B189" s="1116" t="s">
        <v>291</v>
      </c>
      <c r="C189" s="3568" t="s">
        <v>2155</v>
      </c>
      <c r="D189" s="3568"/>
      <c r="E189" s="3568"/>
      <c r="F189" s="3568"/>
      <c r="G189" s="3568"/>
      <c r="H189" s="3568"/>
      <c r="I189" s="3568"/>
      <c r="J189" s="3568"/>
      <c r="K189" s="3568"/>
    </row>
    <row r="190" spans="1:11" ht="17.25" customHeight="1">
      <c r="A190" s="1104"/>
      <c r="B190" s="1116" t="s">
        <v>2156</v>
      </c>
      <c r="C190" s="3568" t="s">
        <v>2157</v>
      </c>
      <c r="D190" s="3568"/>
      <c r="E190" s="3568"/>
      <c r="F190" s="3568"/>
      <c r="G190" s="3568"/>
      <c r="H190" s="3568"/>
      <c r="I190" s="3568"/>
      <c r="J190" s="3568"/>
      <c r="K190" s="3568"/>
    </row>
    <row r="191" spans="1:11" ht="30" customHeight="1">
      <c r="A191" s="1105"/>
      <c r="B191" s="1104"/>
      <c r="C191" s="1114" t="s">
        <v>2114</v>
      </c>
      <c r="D191" s="3568" t="s">
        <v>2158</v>
      </c>
      <c r="E191" s="3568"/>
      <c r="F191" s="3568"/>
      <c r="G191" s="3568"/>
      <c r="H191" s="3568"/>
      <c r="I191" s="3568"/>
      <c r="J191" s="3568"/>
      <c r="K191" s="3568"/>
    </row>
    <row r="192" spans="1:11" ht="13.8">
      <c r="A192" s="1105"/>
      <c r="B192" s="1104"/>
      <c r="C192" s="1114" t="s">
        <v>2116</v>
      </c>
      <c r="D192" s="3568" t="s">
        <v>2159</v>
      </c>
      <c r="E192" s="3568"/>
      <c r="F192" s="3568"/>
      <c r="G192" s="3568"/>
      <c r="H192" s="3568"/>
      <c r="I192" s="3568"/>
      <c r="J192" s="3568"/>
      <c r="K192" s="3568"/>
    </row>
    <row r="193" spans="1:11" ht="13.8">
      <c r="A193" s="1105"/>
      <c r="B193" s="1104"/>
      <c r="C193" s="1114" t="s">
        <v>2118</v>
      </c>
      <c r="D193" s="3568" t="s">
        <v>3684</v>
      </c>
      <c r="E193" s="3568"/>
      <c r="F193" s="3568"/>
      <c r="G193" s="3568"/>
      <c r="H193" s="3568"/>
      <c r="I193" s="3568"/>
      <c r="J193" s="3568"/>
      <c r="K193" s="3568"/>
    </row>
    <row r="194" spans="1:11" ht="13.8">
      <c r="A194" s="1105"/>
      <c r="B194" s="1104"/>
      <c r="C194" s="1114" t="s">
        <v>2120</v>
      </c>
      <c r="D194" s="3568" t="s">
        <v>2160</v>
      </c>
      <c r="E194" s="3568"/>
      <c r="F194" s="3568"/>
      <c r="G194" s="3568"/>
      <c r="H194" s="3568"/>
      <c r="I194" s="3568"/>
      <c r="J194" s="3568"/>
      <c r="K194" s="3568"/>
    </row>
    <row r="195" spans="1:11" ht="30" customHeight="1">
      <c r="A195" s="1105"/>
      <c r="B195" s="1104"/>
      <c r="C195" s="1114" t="s">
        <v>2139</v>
      </c>
      <c r="D195" s="3568" t="s">
        <v>2161</v>
      </c>
      <c r="E195" s="3568"/>
      <c r="F195" s="3568"/>
      <c r="G195" s="3568"/>
      <c r="H195" s="3568"/>
      <c r="I195" s="3568"/>
      <c r="J195" s="3568"/>
      <c r="K195" s="3568"/>
    </row>
    <row r="196" spans="1:11" ht="13.8">
      <c r="A196" s="1121"/>
      <c r="B196" s="1105"/>
      <c r="C196" s="1105"/>
      <c r="D196" s="1105"/>
      <c r="E196" s="1105"/>
      <c r="F196" s="1105"/>
      <c r="G196" s="1105"/>
      <c r="H196" s="1105"/>
      <c r="I196" s="1105"/>
      <c r="J196" s="1105"/>
      <c r="K196" s="1105"/>
    </row>
    <row r="197" spans="1:11" ht="18.75" customHeight="1">
      <c r="A197" s="1107" t="s">
        <v>2162</v>
      </c>
      <c r="B197" s="1106" t="s">
        <v>2163</v>
      </c>
      <c r="C197" s="1105"/>
      <c r="D197" s="1105"/>
      <c r="E197" s="1105"/>
      <c r="F197" s="1105"/>
      <c r="G197" s="1105"/>
      <c r="H197" s="1105"/>
      <c r="I197" s="1105"/>
      <c r="J197" s="1105"/>
      <c r="K197" s="1105"/>
    </row>
    <row r="198" spans="1:11" ht="45.75" customHeight="1">
      <c r="A198" s="1105"/>
      <c r="B198" s="1116" t="s">
        <v>2164</v>
      </c>
      <c r="C198" s="3568" t="s">
        <v>3685</v>
      </c>
      <c r="D198" s="3568"/>
      <c r="E198" s="3568"/>
      <c r="F198" s="3568"/>
      <c r="G198" s="3568"/>
      <c r="H198" s="3568"/>
      <c r="I198" s="3568"/>
      <c r="J198" s="3568"/>
      <c r="K198" s="3568"/>
    </row>
    <row r="199" spans="1:11" ht="31.5" customHeight="1">
      <c r="A199" s="1105"/>
      <c r="B199" s="1116" t="s">
        <v>2165</v>
      </c>
      <c r="C199" s="3568" t="s">
        <v>2166</v>
      </c>
      <c r="D199" s="3568"/>
      <c r="E199" s="3568"/>
      <c r="F199" s="3568"/>
      <c r="G199" s="3568"/>
      <c r="H199" s="3568"/>
      <c r="I199" s="3568"/>
      <c r="J199" s="3568"/>
      <c r="K199" s="3568"/>
    </row>
    <row r="200" spans="1:11" ht="18.75" customHeight="1">
      <c r="A200" s="1105"/>
      <c r="B200" s="1116" t="s">
        <v>2107</v>
      </c>
      <c r="C200" s="3568" t="s">
        <v>2167</v>
      </c>
      <c r="D200" s="3568"/>
      <c r="E200" s="3568"/>
      <c r="F200" s="3568"/>
      <c r="G200" s="3568"/>
      <c r="H200" s="3568"/>
      <c r="I200" s="3568"/>
      <c r="J200" s="3568"/>
      <c r="K200" s="3568"/>
    </row>
    <row r="201" spans="1:11" ht="75" customHeight="1">
      <c r="A201" s="1105"/>
      <c r="B201" s="1116" t="s">
        <v>2168</v>
      </c>
      <c r="C201" s="3568" t="s">
        <v>2169</v>
      </c>
      <c r="D201" s="3568"/>
      <c r="E201" s="3568"/>
      <c r="F201" s="3568"/>
      <c r="G201" s="3568"/>
      <c r="H201" s="3568"/>
      <c r="I201" s="3568"/>
      <c r="J201" s="3568"/>
      <c r="K201" s="3568"/>
    </row>
    <row r="202" spans="1:11" ht="13.8">
      <c r="A202" s="1121"/>
      <c r="B202" s="1105"/>
      <c r="C202" s="1105"/>
      <c r="D202" s="1105"/>
      <c r="E202" s="1105"/>
      <c r="F202" s="1105"/>
      <c r="G202" s="1105"/>
      <c r="H202" s="1105"/>
      <c r="I202" s="1105"/>
      <c r="J202" s="1105"/>
      <c r="K202" s="1105"/>
    </row>
    <row r="203" spans="1:11" ht="22.5" customHeight="1">
      <c r="A203" s="1107" t="s">
        <v>2170</v>
      </c>
      <c r="B203" s="1106" t="s">
        <v>2171</v>
      </c>
      <c r="C203" s="1105"/>
      <c r="D203" s="1105"/>
      <c r="E203" s="1105"/>
      <c r="F203" s="1105"/>
      <c r="G203" s="1105"/>
      <c r="H203" s="1105"/>
      <c r="I203" s="1105"/>
      <c r="J203" s="1105"/>
      <c r="K203" s="1105"/>
    </row>
    <row r="204" spans="1:11" ht="33.75" customHeight="1">
      <c r="A204" s="1105"/>
      <c r="B204" s="1116" t="s">
        <v>291</v>
      </c>
      <c r="C204" s="3568" t="s">
        <v>2172</v>
      </c>
      <c r="D204" s="3568"/>
      <c r="E204" s="3568"/>
      <c r="F204" s="3568"/>
      <c r="G204" s="3568"/>
      <c r="H204" s="3568"/>
      <c r="I204" s="3568"/>
      <c r="J204" s="3568"/>
      <c r="K204" s="3568"/>
    </row>
    <row r="205" spans="1:11" ht="24" customHeight="1">
      <c r="A205" s="1105"/>
      <c r="B205" s="1116" t="s">
        <v>401</v>
      </c>
      <c r="C205" s="3568" t="s">
        <v>2173</v>
      </c>
      <c r="D205" s="3568"/>
      <c r="E205" s="3568"/>
      <c r="F205" s="3568"/>
      <c r="G205" s="3568"/>
      <c r="H205" s="3568"/>
      <c r="I205" s="3568"/>
      <c r="J205" s="3568"/>
      <c r="K205" s="3568"/>
    </row>
    <row r="206" spans="1:11" ht="48" customHeight="1">
      <c r="A206" s="1105"/>
      <c r="B206" s="1116" t="s">
        <v>1491</v>
      </c>
      <c r="C206" s="3568" t="s">
        <v>2174</v>
      </c>
      <c r="D206" s="3568"/>
      <c r="E206" s="3568"/>
      <c r="F206" s="3568"/>
      <c r="G206" s="3568"/>
      <c r="H206" s="3568"/>
      <c r="I206" s="3568"/>
      <c r="J206" s="3568"/>
      <c r="K206" s="3568"/>
    </row>
    <row r="207" spans="1:11" ht="61.5" customHeight="1">
      <c r="A207" s="1105"/>
      <c r="B207" s="1116" t="s">
        <v>2175</v>
      </c>
      <c r="C207" s="3568" t="s">
        <v>2176</v>
      </c>
      <c r="D207" s="3568"/>
      <c r="E207" s="3568"/>
      <c r="F207" s="3568"/>
      <c r="G207" s="3568"/>
      <c r="H207" s="3568"/>
      <c r="I207" s="3568"/>
      <c r="J207" s="3568"/>
      <c r="K207" s="3568"/>
    </row>
    <row r="208" spans="1:11" ht="45.75" customHeight="1">
      <c r="A208" s="1105"/>
      <c r="B208" s="1116" t="s">
        <v>2177</v>
      </c>
      <c r="C208" s="3568" t="s">
        <v>2178</v>
      </c>
      <c r="D208" s="3568"/>
      <c r="E208" s="3568"/>
      <c r="F208" s="3568"/>
      <c r="G208" s="3568"/>
      <c r="H208" s="3568"/>
      <c r="I208" s="3568"/>
      <c r="J208" s="3568"/>
      <c r="K208" s="3568"/>
    </row>
    <row r="209" spans="1:11" ht="13.8">
      <c r="A209" s="1115"/>
      <c r="B209" s="1105"/>
      <c r="C209" s="1105"/>
      <c r="D209" s="1105"/>
      <c r="E209" s="1105"/>
      <c r="F209" s="1105"/>
      <c r="G209" s="1105"/>
      <c r="H209" s="1105"/>
      <c r="I209" s="1105"/>
      <c r="J209" s="1105"/>
      <c r="K209" s="1105"/>
    </row>
    <row r="210" spans="1:11" ht="20.25" customHeight="1">
      <c r="A210" s="1107" t="s">
        <v>2179</v>
      </c>
      <c r="B210" s="1106" t="s">
        <v>2180</v>
      </c>
      <c r="C210" s="1105"/>
      <c r="D210" s="1105"/>
      <c r="E210" s="1105"/>
      <c r="F210" s="1105"/>
      <c r="G210" s="1105"/>
      <c r="H210" s="1105"/>
      <c r="I210" s="1105"/>
      <c r="J210" s="1105"/>
      <c r="K210" s="1105"/>
    </row>
    <row r="211" spans="1:11" ht="24" customHeight="1">
      <c r="A211" s="1105"/>
      <c r="B211" s="1116" t="s">
        <v>291</v>
      </c>
      <c r="C211" s="1104" t="s">
        <v>2181</v>
      </c>
      <c r="D211" s="1105"/>
      <c r="E211" s="1105"/>
      <c r="F211" s="1105"/>
      <c r="G211" s="1105"/>
      <c r="H211" s="1105"/>
      <c r="I211" s="1105"/>
      <c r="J211" s="1105"/>
      <c r="K211" s="1105"/>
    </row>
    <row r="212" spans="1:11" ht="16.5" customHeight="1">
      <c r="A212" s="1105"/>
      <c r="B212" s="1104"/>
      <c r="C212" s="1114" t="s">
        <v>2114</v>
      </c>
      <c r="D212" s="3570" t="s">
        <v>2182</v>
      </c>
      <c r="E212" s="3570"/>
      <c r="F212" s="3570"/>
      <c r="G212" s="3570"/>
      <c r="H212" s="3570"/>
      <c r="I212" s="3570"/>
      <c r="J212" s="3570"/>
      <c r="K212" s="3570"/>
    </row>
    <row r="213" spans="1:11" ht="16.5" customHeight="1">
      <c r="A213" s="1105"/>
      <c r="B213" s="1104"/>
      <c r="C213" s="1114" t="s">
        <v>2116</v>
      </c>
      <c r="D213" s="3570" t="s">
        <v>2183</v>
      </c>
      <c r="E213" s="3570"/>
      <c r="F213" s="3570"/>
      <c r="G213" s="3570"/>
      <c r="H213" s="3570"/>
      <c r="I213" s="3570"/>
      <c r="J213" s="3570"/>
      <c r="K213" s="3570"/>
    </row>
    <row r="214" spans="1:11" ht="16.5" customHeight="1">
      <c r="A214" s="1105"/>
      <c r="B214" s="1104"/>
      <c r="C214" s="1114" t="s">
        <v>2118</v>
      </c>
      <c r="D214" s="3570" t="s">
        <v>3688</v>
      </c>
      <c r="E214" s="3570"/>
      <c r="F214" s="3570"/>
      <c r="G214" s="3570"/>
      <c r="H214" s="3570"/>
      <c r="I214" s="3570"/>
      <c r="J214" s="3570"/>
      <c r="K214" s="3570"/>
    </row>
    <row r="215" spans="1:11" ht="16.5" customHeight="1">
      <c r="A215" s="1105"/>
      <c r="B215" s="1104"/>
      <c r="C215" s="1114" t="s">
        <v>2120</v>
      </c>
      <c r="D215" s="3570" t="s">
        <v>2184</v>
      </c>
      <c r="E215" s="3570"/>
      <c r="F215" s="3570"/>
      <c r="G215" s="3570"/>
      <c r="H215" s="3570"/>
      <c r="I215" s="3570"/>
      <c r="J215" s="3570"/>
      <c r="K215" s="3570"/>
    </row>
    <row r="216" spans="1:11" ht="16.5" customHeight="1">
      <c r="A216" s="1105"/>
      <c r="B216" s="1104"/>
      <c r="C216" s="1114" t="s">
        <v>2139</v>
      </c>
      <c r="D216" s="3570" t="s">
        <v>3686</v>
      </c>
      <c r="E216" s="3570"/>
      <c r="F216" s="3570"/>
      <c r="G216" s="3570"/>
      <c r="H216" s="3570"/>
      <c r="I216" s="3570"/>
      <c r="J216" s="3570"/>
      <c r="K216" s="3570"/>
    </row>
    <row r="217" spans="1:11" ht="16.5" customHeight="1">
      <c r="A217" s="1105"/>
      <c r="B217" s="1104"/>
      <c r="C217" s="1114" t="s">
        <v>2185</v>
      </c>
      <c r="D217" s="3570" t="s">
        <v>3687</v>
      </c>
      <c r="E217" s="3570"/>
      <c r="F217" s="3570"/>
      <c r="G217" s="3570"/>
      <c r="H217" s="3570"/>
      <c r="I217" s="3570"/>
      <c r="J217" s="3570"/>
      <c r="K217" s="3570"/>
    </row>
    <row r="218" spans="1:11" ht="16.5" customHeight="1">
      <c r="A218" s="1105"/>
      <c r="B218" s="1104"/>
      <c r="C218" s="1114" t="s">
        <v>2186</v>
      </c>
      <c r="D218" s="3570" t="s">
        <v>2187</v>
      </c>
      <c r="E218" s="3570"/>
      <c r="F218" s="3570"/>
      <c r="G218" s="3570"/>
      <c r="H218" s="3570"/>
      <c r="I218" s="3570"/>
      <c r="J218" s="3570"/>
      <c r="K218" s="3570"/>
    </row>
    <row r="219" spans="1:11" ht="12" customHeight="1">
      <c r="A219" s="1115"/>
      <c r="B219" s="1105"/>
      <c r="C219" s="1105"/>
      <c r="D219" s="1105"/>
      <c r="E219" s="1105"/>
      <c r="F219" s="1105"/>
      <c r="G219" s="1105"/>
      <c r="H219" s="1105"/>
      <c r="I219" s="1105"/>
      <c r="J219" s="1105"/>
      <c r="K219" s="1105"/>
    </row>
    <row r="220" spans="1:11" ht="17.25" customHeight="1">
      <c r="A220" s="1107" t="s">
        <v>1973</v>
      </c>
      <c r="B220" s="1107" t="s">
        <v>1974</v>
      </c>
      <c r="C220" s="1105"/>
      <c r="D220" s="1105"/>
      <c r="E220" s="1105"/>
      <c r="F220" s="1105"/>
      <c r="G220" s="1105"/>
      <c r="H220" s="1105"/>
      <c r="I220" s="1105"/>
      <c r="J220" s="1105"/>
      <c r="K220" s="1105"/>
    </row>
    <row r="221" spans="1:11" ht="48.6" customHeight="1">
      <c r="A221" s="1105"/>
      <c r="B221" s="3557" t="s">
        <v>3742</v>
      </c>
      <c r="C221" s="3557"/>
      <c r="D221" s="3557"/>
      <c r="E221" s="3557"/>
      <c r="F221" s="3557"/>
      <c r="G221" s="3557"/>
      <c r="H221" s="3557"/>
      <c r="I221" s="3557"/>
      <c r="J221" s="3557"/>
      <c r="K221" s="3557"/>
    </row>
    <row r="222" spans="1:11" ht="60.75" customHeight="1">
      <c r="A222" s="1105"/>
      <c r="B222" s="1116" t="s">
        <v>291</v>
      </c>
      <c r="C222" s="3568" t="s">
        <v>3741</v>
      </c>
      <c r="D222" s="3568"/>
      <c r="E222" s="3568"/>
      <c r="F222" s="3568"/>
      <c r="G222" s="3568"/>
      <c r="H222" s="3568"/>
      <c r="I222" s="3568"/>
      <c r="J222" s="3568"/>
      <c r="K222" s="3568"/>
    </row>
    <row r="223" spans="1:11" ht="34.5" customHeight="1">
      <c r="A223" s="1105"/>
      <c r="B223" s="1116" t="s">
        <v>401</v>
      </c>
      <c r="C223" s="3568" t="s">
        <v>3767</v>
      </c>
      <c r="D223" s="3568"/>
      <c r="E223" s="3568"/>
      <c r="F223" s="3568"/>
      <c r="G223" s="3568"/>
      <c r="H223" s="3568"/>
      <c r="I223" s="3568"/>
      <c r="J223" s="3568"/>
      <c r="K223" s="3568"/>
    </row>
    <row r="224" spans="1:11" ht="34.5" customHeight="1">
      <c r="A224" s="1105"/>
      <c r="B224" s="1116" t="s">
        <v>305</v>
      </c>
      <c r="C224" s="3568" t="s">
        <v>3743</v>
      </c>
      <c r="D224" s="3568"/>
      <c r="E224" s="3568"/>
      <c r="F224" s="3568"/>
      <c r="G224" s="3568"/>
      <c r="H224" s="3568"/>
      <c r="I224" s="3568"/>
      <c r="J224" s="3568"/>
      <c r="K224" s="3568"/>
    </row>
    <row r="225" spans="1:11" ht="31.5" customHeight="1">
      <c r="A225" s="1105"/>
      <c r="B225" s="1116" t="s">
        <v>545</v>
      </c>
      <c r="C225" s="3568" t="s">
        <v>3768</v>
      </c>
      <c r="D225" s="3568"/>
      <c r="E225" s="3568"/>
      <c r="F225" s="3568"/>
      <c r="G225" s="3568"/>
      <c r="H225" s="3568"/>
      <c r="I225" s="3568"/>
      <c r="J225" s="3568"/>
      <c r="K225" s="3568"/>
    </row>
    <row r="226" spans="1:11" ht="44.25" customHeight="1">
      <c r="A226" s="1105"/>
      <c r="B226" s="1116" t="s">
        <v>546</v>
      </c>
      <c r="C226" s="3568" t="s">
        <v>3744</v>
      </c>
      <c r="D226" s="3568"/>
      <c r="E226" s="3568"/>
      <c r="F226" s="3568"/>
      <c r="G226" s="3568"/>
      <c r="H226" s="3568"/>
      <c r="I226" s="3568"/>
      <c r="J226" s="3568"/>
      <c r="K226" s="3568"/>
    </row>
    <row r="227" spans="1:11" ht="32.25" customHeight="1">
      <c r="A227" s="1105"/>
      <c r="B227" s="1116" t="s">
        <v>338</v>
      </c>
      <c r="C227" s="3568" t="s">
        <v>3745</v>
      </c>
      <c r="D227" s="3568"/>
      <c r="E227" s="3568"/>
      <c r="F227" s="3568"/>
      <c r="G227" s="3568"/>
      <c r="H227" s="3568"/>
      <c r="I227" s="3568"/>
      <c r="J227" s="3568"/>
      <c r="K227" s="3568"/>
    </row>
    <row r="228" spans="1:11" ht="32.25" customHeight="1">
      <c r="A228" s="1105"/>
      <c r="B228" s="1116" t="s">
        <v>339</v>
      </c>
      <c r="C228" s="3568" t="s">
        <v>2188</v>
      </c>
      <c r="D228" s="3568"/>
      <c r="E228" s="3568"/>
      <c r="F228" s="3568"/>
      <c r="G228" s="3568"/>
      <c r="H228" s="3568"/>
      <c r="I228" s="3568"/>
      <c r="J228" s="3568"/>
      <c r="K228" s="3568"/>
    </row>
    <row r="229" spans="1:11" ht="32.25" customHeight="1">
      <c r="A229" s="1105"/>
      <c r="B229" s="1116" t="s">
        <v>340</v>
      </c>
      <c r="C229" s="3568" t="s">
        <v>3795</v>
      </c>
      <c r="D229" s="3568"/>
      <c r="E229" s="3568"/>
      <c r="F229" s="3568"/>
      <c r="G229" s="3568"/>
      <c r="H229" s="3568"/>
      <c r="I229" s="3568"/>
      <c r="J229" s="3568"/>
      <c r="K229" s="3568"/>
    </row>
    <row r="230" spans="1:11" ht="32.25" customHeight="1">
      <c r="A230" s="1105"/>
      <c r="B230" s="1116" t="s">
        <v>341</v>
      </c>
      <c r="C230" s="3568" t="s">
        <v>3746</v>
      </c>
      <c r="D230" s="3568"/>
      <c r="E230" s="3568"/>
      <c r="F230" s="3568"/>
      <c r="G230" s="3568"/>
      <c r="H230" s="3568"/>
      <c r="I230" s="3568"/>
      <c r="J230" s="3568"/>
      <c r="K230" s="3568"/>
    </row>
    <row r="231" spans="1:11" ht="32.25" customHeight="1">
      <c r="A231" s="1105"/>
      <c r="B231" s="1116" t="s">
        <v>342</v>
      </c>
      <c r="C231" s="3568" t="s">
        <v>3769</v>
      </c>
      <c r="D231" s="3568"/>
      <c r="E231" s="3568"/>
      <c r="F231" s="3568"/>
      <c r="G231" s="3568"/>
      <c r="H231" s="3568"/>
      <c r="I231" s="3568"/>
      <c r="J231" s="3568"/>
      <c r="K231" s="3568"/>
    </row>
    <row r="232" spans="1:11" ht="10.199999999999999" customHeight="1">
      <c r="A232" s="1115"/>
      <c r="B232" s="1105"/>
      <c r="C232" s="1105"/>
      <c r="D232" s="1105"/>
      <c r="E232" s="1105"/>
      <c r="F232" s="1105"/>
      <c r="G232" s="1105"/>
      <c r="H232" s="1105"/>
      <c r="I232" s="1105"/>
      <c r="J232" s="1105"/>
      <c r="K232" s="1105"/>
    </row>
    <row r="233" spans="1:11" ht="13.8">
      <c r="A233" s="1107" t="s">
        <v>1975</v>
      </c>
      <c r="B233" s="1107" t="s">
        <v>3747</v>
      </c>
      <c r="C233" s="1105"/>
      <c r="D233" s="1105"/>
      <c r="E233" s="1105"/>
      <c r="F233" s="1105"/>
      <c r="G233" s="1105"/>
      <c r="H233" s="1105"/>
      <c r="I233" s="1105"/>
      <c r="J233" s="1105"/>
      <c r="K233" s="1105"/>
    </row>
    <row r="234" spans="1:11" ht="13.8">
      <c r="A234" s="1115"/>
      <c r="B234" s="1105"/>
      <c r="C234" s="1105"/>
      <c r="D234" s="1105"/>
      <c r="E234" s="1105"/>
      <c r="F234" s="1105"/>
      <c r="G234" s="1105"/>
      <c r="H234" s="1105"/>
      <c r="I234" s="1105"/>
      <c r="J234" s="1105"/>
      <c r="K234" s="1105"/>
    </row>
    <row r="235" spans="1:11" ht="17.25" customHeight="1">
      <c r="A235" s="1105"/>
      <c r="B235" s="3557" t="s">
        <v>2189</v>
      </c>
      <c r="C235" s="3557"/>
      <c r="D235" s="3557"/>
      <c r="E235" s="3557"/>
      <c r="F235" s="3557"/>
      <c r="G235" s="3557"/>
      <c r="H235" s="3557"/>
      <c r="I235" s="3557"/>
      <c r="J235" s="3557"/>
      <c r="K235" s="3557"/>
    </row>
    <row r="236" spans="1:11" ht="30" customHeight="1">
      <c r="A236" s="1105"/>
      <c r="B236" s="1116" t="s">
        <v>291</v>
      </c>
      <c r="C236" s="3568" t="s">
        <v>3748</v>
      </c>
      <c r="D236" s="3568"/>
      <c r="E236" s="3568"/>
      <c r="F236" s="3568"/>
      <c r="G236" s="3568"/>
      <c r="H236" s="3568"/>
      <c r="I236" s="3568"/>
      <c r="J236" s="3568"/>
      <c r="K236" s="3568"/>
    </row>
    <row r="237" spans="1:11" ht="18" customHeight="1">
      <c r="A237" s="1105"/>
      <c r="B237" s="1116" t="s">
        <v>401</v>
      </c>
      <c r="C237" s="3568" t="s">
        <v>3749</v>
      </c>
      <c r="D237" s="3568"/>
      <c r="E237" s="3568"/>
      <c r="F237" s="3568"/>
      <c r="G237" s="3568"/>
      <c r="H237" s="3568"/>
      <c r="I237" s="3568"/>
      <c r="J237" s="3568"/>
      <c r="K237" s="3568"/>
    </row>
    <row r="238" spans="1:11" ht="18" customHeight="1">
      <c r="A238" s="1105"/>
      <c r="B238" s="1116" t="s">
        <v>305</v>
      </c>
      <c r="C238" s="3568" t="s">
        <v>2190</v>
      </c>
      <c r="D238" s="3568"/>
      <c r="E238" s="3568"/>
      <c r="F238" s="3568"/>
      <c r="G238" s="3568"/>
      <c r="H238" s="3568"/>
      <c r="I238" s="3568"/>
      <c r="J238" s="3568"/>
      <c r="K238" s="3568"/>
    </row>
    <row r="239" spans="1:11" s="429" customFormat="1" ht="13.8">
      <c r="A239" s="1104"/>
      <c r="B239" s="1104"/>
      <c r="C239" s="1114" t="s">
        <v>2114</v>
      </c>
      <c r="D239" s="1104" t="s">
        <v>3689</v>
      </c>
      <c r="E239" s="1104"/>
      <c r="F239" s="1104"/>
      <c r="G239" s="1104"/>
      <c r="H239" s="1104"/>
      <c r="I239" s="1104"/>
      <c r="J239" s="1104"/>
      <c r="K239" s="1104"/>
    </row>
    <row r="240" spans="1:11" s="429" customFormat="1" ht="13.8">
      <c r="A240" s="1104"/>
      <c r="B240" s="1104"/>
      <c r="C240" s="1114" t="s">
        <v>2116</v>
      </c>
      <c r="D240" s="1104" t="s">
        <v>3690</v>
      </c>
      <c r="E240" s="1104"/>
      <c r="F240" s="1104"/>
      <c r="G240" s="1104"/>
      <c r="H240" s="1104"/>
      <c r="I240" s="1104"/>
      <c r="J240" s="1104"/>
      <c r="K240" s="1104"/>
    </row>
    <row r="241" spans="1:11" s="429" customFormat="1" ht="18" customHeight="1">
      <c r="A241" s="1104"/>
      <c r="B241" s="1104"/>
      <c r="C241" s="1114" t="s">
        <v>2118</v>
      </c>
      <c r="D241" s="1104" t="s">
        <v>2191</v>
      </c>
      <c r="E241" s="1104"/>
      <c r="F241" s="1104"/>
      <c r="G241" s="1104"/>
      <c r="H241" s="1104"/>
      <c r="I241" s="1104"/>
      <c r="J241" s="1104"/>
      <c r="K241" s="1104"/>
    </row>
    <row r="242" spans="1:11" ht="30.75" customHeight="1">
      <c r="A242" s="1105"/>
      <c r="B242" s="1116" t="s">
        <v>545</v>
      </c>
      <c r="C242" s="3568" t="s">
        <v>3750</v>
      </c>
      <c r="D242" s="3568"/>
      <c r="E242" s="3568"/>
      <c r="F242" s="3568"/>
      <c r="G242" s="3568"/>
      <c r="H242" s="3568"/>
      <c r="I242" s="3568"/>
      <c r="J242" s="3568"/>
      <c r="K242" s="3568"/>
    </row>
    <row r="243" spans="1:11" ht="30.75" customHeight="1">
      <c r="A243" s="1105"/>
      <c r="B243" s="1116" t="s">
        <v>546</v>
      </c>
      <c r="C243" s="3568" t="s">
        <v>3751</v>
      </c>
      <c r="D243" s="3568"/>
      <c r="E243" s="3568"/>
      <c r="F243" s="3568"/>
      <c r="G243" s="3568"/>
      <c r="H243" s="3568"/>
      <c r="I243" s="3568"/>
      <c r="J243" s="3568"/>
      <c r="K243" s="3568"/>
    </row>
    <row r="244" spans="1:11" ht="30.75" customHeight="1">
      <c r="A244" s="1105"/>
      <c r="B244" s="1116" t="s">
        <v>338</v>
      </c>
      <c r="C244" s="3568" t="s">
        <v>3752</v>
      </c>
      <c r="D244" s="3568"/>
      <c r="E244" s="3568"/>
      <c r="F244" s="3568"/>
      <c r="G244" s="3568"/>
      <c r="H244" s="3568"/>
      <c r="I244" s="3568"/>
      <c r="J244" s="3568"/>
      <c r="K244" s="3568"/>
    </row>
    <row r="245" spans="1:11" ht="30.75" customHeight="1">
      <c r="A245" s="1105"/>
      <c r="B245" s="1116" t="s">
        <v>339</v>
      </c>
      <c r="C245" s="3568" t="s">
        <v>3753</v>
      </c>
      <c r="D245" s="3568"/>
      <c r="E245" s="3568"/>
      <c r="F245" s="3568"/>
      <c r="G245" s="3568"/>
      <c r="H245" s="3568"/>
      <c r="I245" s="3568"/>
      <c r="J245" s="3568"/>
      <c r="K245" s="3568"/>
    </row>
    <row r="246" spans="1:11" ht="30.75" customHeight="1">
      <c r="A246" s="1105"/>
      <c r="B246" s="1116" t="s">
        <v>340</v>
      </c>
      <c r="C246" s="3568" t="s">
        <v>2192</v>
      </c>
      <c r="D246" s="3568"/>
      <c r="E246" s="3568"/>
      <c r="F246" s="3568"/>
      <c r="G246" s="3568"/>
      <c r="H246" s="3568"/>
      <c r="I246" s="3568"/>
      <c r="J246" s="3568"/>
      <c r="K246" s="3568"/>
    </row>
    <row r="247" spans="1:11" ht="13.8">
      <c r="A247" s="1105"/>
      <c r="B247" s="1116" t="s">
        <v>341</v>
      </c>
      <c r="C247" s="3555" t="s">
        <v>2193</v>
      </c>
      <c r="D247" s="3555"/>
      <c r="E247" s="3555"/>
      <c r="F247" s="3569" t="s">
        <v>2194</v>
      </c>
      <c r="G247" s="3569"/>
      <c r="H247" s="3569"/>
      <c r="I247" s="3569"/>
      <c r="J247" s="3569"/>
      <c r="K247" s="3569"/>
    </row>
    <row r="248" spans="1:11" ht="13.8">
      <c r="A248" s="1105"/>
      <c r="B248" s="1105"/>
      <c r="C248" s="1105"/>
      <c r="D248" s="1105"/>
      <c r="E248" s="1105"/>
      <c r="F248" s="3569" t="s">
        <v>2195</v>
      </c>
      <c r="G248" s="3569"/>
      <c r="H248" s="3569"/>
      <c r="I248" s="3569"/>
      <c r="J248" s="3569"/>
      <c r="K248" s="3569"/>
    </row>
    <row r="249" spans="1:11" ht="13.8">
      <c r="A249" s="1105"/>
      <c r="B249" s="1105"/>
      <c r="C249" s="1105"/>
      <c r="D249" s="1105"/>
      <c r="E249" s="1105"/>
      <c r="F249" s="3569" t="s">
        <v>2196</v>
      </c>
      <c r="G249" s="3569"/>
      <c r="H249" s="3569"/>
      <c r="I249" s="3569"/>
      <c r="J249" s="3569"/>
      <c r="K249" s="3569"/>
    </row>
    <row r="250" spans="1:11" ht="13.8">
      <c r="A250" s="1105"/>
      <c r="B250" s="1105"/>
      <c r="C250" s="1105"/>
      <c r="D250" s="1105"/>
      <c r="E250" s="1105"/>
      <c r="F250" s="3569" t="s">
        <v>2197</v>
      </c>
      <c r="G250" s="3569"/>
      <c r="H250" s="3569"/>
      <c r="I250" s="3569"/>
      <c r="J250" s="3569"/>
      <c r="K250" s="3569"/>
    </row>
    <row r="251" spans="1:11" ht="13.8">
      <c r="A251" s="1105"/>
      <c r="B251" s="1105"/>
      <c r="C251" s="1105"/>
      <c r="D251" s="1105"/>
      <c r="E251" s="1105"/>
      <c r="F251" s="3569" t="s">
        <v>2198</v>
      </c>
      <c r="G251" s="3569"/>
      <c r="H251" s="3569"/>
      <c r="I251" s="3569"/>
      <c r="J251" s="3569"/>
      <c r="K251" s="3569"/>
    </row>
    <row r="252" spans="1:11" ht="13.8">
      <c r="A252" s="1105"/>
      <c r="B252" s="1105"/>
      <c r="C252" s="3556" t="s">
        <v>3754</v>
      </c>
      <c r="D252" s="3556"/>
      <c r="E252" s="3556"/>
      <c r="F252" s="3556"/>
      <c r="G252" s="3556"/>
      <c r="H252" s="3556"/>
      <c r="I252" s="3556"/>
      <c r="J252" s="3556"/>
      <c r="K252" s="3556"/>
    </row>
    <row r="253" spans="1:11" ht="13.8">
      <c r="A253" s="1121"/>
      <c r="B253" s="1105"/>
      <c r="C253" s="1105"/>
      <c r="D253" s="1105"/>
      <c r="E253" s="1105"/>
      <c r="F253" s="1105"/>
      <c r="G253" s="1105"/>
      <c r="H253" s="1105"/>
      <c r="I253" s="1105"/>
      <c r="J253" s="1105"/>
      <c r="K253" s="1105"/>
    </row>
    <row r="254" spans="1:11" ht="19.5" customHeight="1">
      <c r="A254" s="1107" t="s">
        <v>1976</v>
      </c>
      <c r="B254" s="1107" t="s">
        <v>3755</v>
      </c>
      <c r="C254" s="1105"/>
      <c r="D254" s="1105"/>
      <c r="E254" s="1105"/>
      <c r="F254" s="1105"/>
      <c r="G254" s="1105"/>
      <c r="H254" s="1105"/>
      <c r="I254" s="1105"/>
      <c r="J254" s="1105"/>
      <c r="K254" s="1105"/>
    </row>
    <row r="255" spans="1:11" ht="18.75" customHeight="1">
      <c r="A255" s="1105"/>
      <c r="B255" s="3557" t="s">
        <v>2199</v>
      </c>
      <c r="C255" s="3557"/>
      <c r="D255" s="3557"/>
      <c r="E255" s="3557"/>
      <c r="F255" s="3557"/>
      <c r="G255" s="3557"/>
      <c r="H255" s="3557"/>
      <c r="I255" s="3557"/>
      <c r="J255" s="3557"/>
      <c r="K255" s="3557"/>
    </row>
    <row r="256" spans="1:11" ht="13.8">
      <c r="A256" s="1105"/>
      <c r="B256" s="3557" t="s">
        <v>2200</v>
      </c>
      <c r="C256" s="3557"/>
      <c r="D256" s="3557"/>
      <c r="E256" s="3557"/>
      <c r="F256" s="3557"/>
      <c r="G256" s="3557"/>
      <c r="H256" s="3557"/>
      <c r="I256" s="3557"/>
      <c r="J256" s="3557"/>
      <c r="K256" s="3557"/>
    </row>
    <row r="257" spans="1:11" ht="13.8">
      <c r="A257" s="1105"/>
      <c r="B257" s="3557" t="s">
        <v>2201</v>
      </c>
      <c r="C257" s="3557"/>
      <c r="D257" s="3557"/>
      <c r="E257" s="3557"/>
      <c r="F257" s="3557"/>
      <c r="G257" s="3557"/>
      <c r="H257" s="3557"/>
      <c r="I257" s="3557"/>
      <c r="J257" s="3557"/>
      <c r="K257" s="3557"/>
    </row>
    <row r="258" spans="1:11" ht="18.75" customHeight="1">
      <c r="A258" s="1105"/>
      <c r="B258" s="3557" t="s">
        <v>2202</v>
      </c>
      <c r="C258" s="3557"/>
      <c r="D258" s="3557"/>
      <c r="E258" s="3557"/>
      <c r="F258" s="3557"/>
      <c r="G258" s="3557"/>
      <c r="H258" s="3557"/>
      <c r="I258" s="3557"/>
      <c r="J258" s="3557"/>
      <c r="K258" s="3557"/>
    </row>
    <row r="259" spans="1:11" ht="20.25" customHeight="1">
      <c r="A259" s="1105"/>
      <c r="B259" s="3557" t="s">
        <v>2203</v>
      </c>
      <c r="C259" s="3557"/>
      <c r="D259" s="3557"/>
      <c r="E259" s="3557"/>
      <c r="F259" s="3557"/>
      <c r="G259" s="3557"/>
      <c r="H259" s="3557"/>
      <c r="I259" s="3557"/>
      <c r="J259" s="3557"/>
      <c r="K259" s="3557"/>
    </row>
    <row r="260" spans="1:11" ht="15.75" customHeight="1">
      <c r="A260" s="1105"/>
      <c r="B260" s="3557" t="s">
        <v>3770</v>
      </c>
      <c r="C260" s="3557"/>
      <c r="D260" s="3557"/>
      <c r="E260" s="3557"/>
      <c r="F260" s="3557"/>
      <c r="G260" s="3557"/>
      <c r="H260" s="3557"/>
      <c r="I260" s="3557"/>
      <c r="J260" s="3557"/>
      <c r="K260" s="3557"/>
    </row>
    <row r="261" spans="1:11" ht="56.25" customHeight="1">
      <c r="A261" s="1105"/>
      <c r="B261" s="3568" t="s">
        <v>3756</v>
      </c>
      <c r="C261" s="3557"/>
      <c r="D261" s="3557"/>
      <c r="E261" s="3557"/>
      <c r="F261" s="3557"/>
      <c r="G261" s="3557"/>
      <c r="H261" s="3557"/>
      <c r="I261" s="3557"/>
      <c r="J261" s="3557"/>
      <c r="K261" s="3557"/>
    </row>
    <row r="262" spans="1:11" ht="15" customHeight="1">
      <c r="A262" s="1105"/>
      <c r="B262" s="1116" t="s">
        <v>291</v>
      </c>
      <c r="C262" s="3568" t="s">
        <v>2204</v>
      </c>
      <c r="D262" s="3568"/>
      <c r="E262" s="3568"/>
      <c r="F262" s="3568"/>
      <c r="G262" s="3568"/>
      <c r="H262" s="3568"/>
      <c r="I262" s="3568"/>
      <c r="J262" s="3568"/>
      <c r="K262" s="3568"/>
    </row>
    <row r="263" spans="1:11" ht="111" customHeight="1">
      <c r="A263" s="1105"/>
      <c r="B263" s="1104"/>
      <c r="C263" s="3557" t="s">
        <v>3757</v>
      </c>
      <c r="D263" s="3557"/>
      <c r="E263" s="3557"/>
      <c r="F263" s="3557"/>
      <c r="G263" s="3557"/>
      <c r="H263" s="3557"/>
      <c r="I263" s="3557"/>
      <c r="J263" s="3557"/>
      <c r="K263" s="3557"/>
    </row>
    <row r="264" spans="1:11" ht="15" customHeight="1">
      <c r="A264" s="1105"/>
      <c r="B264" s="1116" t="s">
        <v>401</v>
      </c>
      <c r="C264" s="3557" t="s">
        <v>2205</v>
      </c>
      <c r="D264" s="3557"/>
      <c r="E264" s="3557"/>
      <c r="F264" s="3557"/>
      <c r="G264" s="3557"/>
      <c r="H264" s="3557"/>
      <c r="I264" s="3557"/>
      <c r="J264" s="3557"/>
      <c r="K264" s="3557"/>
    </row>
    <row r="265" spans="1:11" ht="61.5" customHeight="1">
      <c r="A265" s="1105"/>
      <c r="B265" s="1104"/>
      <c r="C265" s="3557" t="s">
        <v>3771</v>
      </c>
      <c r="D265" s="3557"/>
      <c r="E265" s="3557"/>
      <c r="F265" s="3557"/>
      <c r="G265" s="3557"/>
      <c r="H265" s="3557"/>
      <c r="I265" s="3557"/>
      <c r="J265" s="3557"/>
      <c r="K265" s="3557"/>
    </row>
    <row r="266" spans="1:11" ht="13.8">
      <c r="A266" s="1105"/>
      <c r="B266" s="1116" t="s">
        <v>305</v>
      </c>
      <c r="C266" s="3557" t="s">
        <v>2206</v>
      </c>
      <c r="D266" s="3557"/>
      <c r="E266" s="3557"/>
      <c r="F266" s="3557"/>
      <c r="G266" s="3557"/>
      <c r="H266" s="3557"/>
      <c r="I266" s="3557"/>
      <c r="J266" s="3557"/>
      <c r="K266" s="3557"/>
    </row>
    <row r="267" spans="1:11" ht="54.75" customHeight="1">
      <c r="A267" s="1105"/>
      <c r="B267" s="1105"/>
      <c r="C267" s="3557" t="s">
        <v>3758</v>
      </c>
      <c r="D267" s="3557"/>
      <c r="E267" s="3557"/>
      <c r="F267" s="3557"/>
      <c r="G267" s="3557"/>
      <c r="H267" s="3557"/>
      <c r="I267" s="3557"/>
      <c r="J267" s="3557"/>
      <c r="K267" s="3557"/>
    </row>
    <row r="268" spans="1:11" ht="120.75" customHeight="1">
      <c r="A268" s="1105"/>
      <c r="B268" s="1105"/>
      <c r="C268" s="3557" t="s">
        <v>3759</v>
      </c>
      <c r="D268" s="3557"/>
      <c r="E268" s="3557"/>
      <c r="F268" s="3557"/>
      <c r="G268" s="3557"/>
      <c r="H268" s="3557"/>
      <c r="I268" s="3557"/>
      <c r="J268" s="3557"/>
      <c r="K268" s="3557"/>
    </row>
    <row r="269" spans="1:11" ht="13.8">
      <c r="A269" s="1115"/>
      <c r="B269" s="1105"/>
      <c r="C269" s="1105"/>
      <c r="D269" s="1105"/>
      <c r="E269" s="1105"/>
      <c r="F269" s="1105"/>
      <c r="G269" s="1105"/>
      <c r="H269" s="1105"/>
      <c r="I269" s="1105"/>
      <c r="J269" s="1105"/>
      <c r="K269" s="1105"/>
    </row>
    <row r="270" spans="1:11" ht="13.8">
      <c r="A270" s="1107" t="s">
        <v>1977</v>
      </c>
      <c r="B270" s="1107" t="s">
        <v>3760</v>
      </c>
      <c r="C270" s="1105"/>
      <c r="D270" s="1105"/>
      <c r="E270" s="1105"/>
      <c r="F270" s="1105"/>
      <c r="G270" s="1105"/>
      <c r="H270" s="1105"/>
      <c r="I270" s="1105"/>
      <c r="J270" s="1105"/>
      <c r="K270" s="1105"/>
    </row>
    <row r="271" spans="1:11" ht="13.8">
      <c r="A271" s="1115"/>
      <c r="B271" s="1105"/>
      <c r="C271" s="1105"/>
      <c r="D271" s="1105"/>
      <c r="E271" s="1105"/>
      <c r="F271" s="1105"/>
      <c r="G271" s="1105"/>
      <c r="H271" s="1105"/>
      <c r="I271" s="1105"/>
      <c r="J271" s="1105"/>
      <c r="K271" s="1105"/>
    </row>
    <row r="272" spans="1:11" ht="13.8">
      <c r="A272" s="1107" t="s">
        <v>2207</v>
      </c>
      <c r="B272" s="1106" t="s">
        <v>2208</v>
      </c>
      <c r="C272" s="1105"/>
      <c r="D272" s="1105"/>
      <c r="E272" s="1105"/>
      <c r="F272" s="1105"/>
      <c r="G272" s="1105"/>
      <c r="H272" s="1105"/>
      <c r="I272" s="1105"/>
      <c r="J272" s="1105"/>
      <c r="K272" s="1105"/>
    </row>
    <row r="273" spans="1:11" ht="13.8">
      <c r="A273" s="1105"/>
      <c r="B273" s="1105"/>
      <c r="C273" s="1105"/>
      <c r="D273" s="1105"/>
      <c r="E273" s="1105"/>
      <c r="F273" s="1105"/>
      <c r="G273" s="1105"/>
      <c r="H273" s="1105"/>
      <c r="I273" s="1105"/>
      <c r="J273" s="1105"/>
      <c r="K273" s="1105"/>
    </row>
    <row r="274" spans="1:11" ht="34.5" customHeight="1">
      <c r="A274" s="1105"/>
      <c r="B274" s="3557" t="s">
        <v>3691</v>
      </c>
      <c r="C274" s="3557"/>
      <c r="D274" s="3557"/>
      <c r="E274" s="3557"/>
      <c r="F274" s="3557"/>
      <c r="G274" s="3557"/>
      <c r="H274" s="3557"/>
      <c r="I274" s="3557"/>
      <c r="J274" s="3557"/>
      <c r="K274" s="3557"/>
    </row>
    <row r="275" spans="1:11" ht="20.25" customHeight="1">
      <c r="A275" s="1105"/>
      <c r="B275" s="3557" t="s">
        <v>3692</v>
      </c>
      <c r="C275" s="3557"/>
      <c r="D275" s="3557"/>
      <c r="E275" s="3557"/>
      <c r="F275" s="3557"/>
      <c r="G275" s="3557"/>
      <c r="H275" s="3557"/>
      <c r="I275" s="3557"/>
      <c r="J275" s="3557"/>
      <c r="K275" s="3557"/>
    </row>
    <row r="276" spans="1:11" ht="36" customHeight="1">
      <c r="A276" s="1105"/>
      <c r="B276" s="3568" t="s">
        <v>2209</v>
      </c>
      <c r="C276" s="3557"/>
      <c r="D276" s="3557"/>
      <c r="E276" s="3557"/>
      <c r="F276" s="3557"/>
      <c r="G276" s="3557"/>
      <c r="H276" s="3557"/>
      <c r="I276" s="3557"/>
      <c r="J276" s="3557"/>
      <c r="K276" s="3557"/>
    </row>
    <row r="277" spans="1:11" ht="34.5" customHeight="1">
      <c r="A277" s="1105"/>
      <c r="B277" s="3568" t="s">
        <v>3693</v>
      </c>
      <c r="C277" s="3557"/>
      <c r="D277" s="3557"/>
      <c r="E277" s="3557"/>
      <c r="F277" s="3557"/>
      <c r="G277" s="3557"/>
      <c r="H277" s="3557"/>
      <c r="I277" s="3557"/>
      <c r="J277" s="3557"/>
      <c r="K277" s="3557"/>
    </row>
    <row r="278" spans="1:11" ht="13.8">
      <c r="A278" s="1115"/>
      <c r="B278" s="1105"/>
      <c r="C278" s="1105"/>
      <c r="D278" s="1105"/>
      <c r="E278" s="1105"/>
      <c r="F278" s="1105"/>
      <c r="G278" s="1105"/>
      <c r="H278" s="1105"/>
      <c r="I278" s="1105"/>
      <c r="J278" s="1105"/>
      <c r="K278" s="1105"/>
    </row>
    <row r="279" spans="1:11" ht="13.8">
      <c r="A279" s="1107" t="s">
        <v>2210</v>
      </c>
      <c r="B279" s="1106" t="s">
        <v>3760</v>
      </c>
      <c r="C279" s="1105"/>
      <c r="D279" s="1105"/>
      <c r="E279" s="1105"/>
      <c r="F279" s="1105"/>
      <c r="G279" s="1105"/>
      <c r="H279" s="1105"/>
      <c r="I279" s="1105"/>
      <c r="J279" s="1105"/>
      <c r="K279" s="1105"/>
    </row>
    <row r="280" spans="1:11" ht="13.8">
      <c r="A280" s="1115"/>
      <c r="B280" s="1105"/>
      <c r="C280" s="1105"/>
      <c r="D280" s="1105"/>
      <c r="E280" s="1105"/>
      <c r="F280" s="1105"/>
      <c r="G280" s="1105"/>
      <c r="H280" s="1105"/>
      <c r="I280" s="1105"/>
      <c r="J280" s="1105"/>
      <c r="K280" s="1105"/>
    </row>
    <row r="281" spans="1:11" ht="66" customHeight="1">
      <c r="A281" s="1105"/>
      <c r="B281" s="1116" t="s">
        <v>2053</v>
      </c>
      <c r="C281" s="3557" t="s">
        <v>3761</v>
      </c>
      <c r="D281" s="3557"/>
      <c r="E281" s="3557"/>
      <c r="F281" s="3557"/>
      <c r="G281" s="3557"/>
      <c r="H281" s="3557"/>
      <c r="I281" s="3557"/>
      <c r="J281" s="3557"/>
      <c r="K281" s="3557"/>
    </row>
    <row r="282" spans="1:11" ht="39.75" customHeight="1">
      <c r="A282" s="1105"/>
      <c r="B282" s="1116" t="s">
        <v>2070</v>
      </c>
      <c r="C282" s="3557" t="s">
        <v>2211</v>
      </c>
      <c r="D282" s="3557"/>
      <c r="E282" s="3557"/>
      <c r="F282" s="3557"/>
      <c r="G282" s="3557"/>
      <c r="H282" s="3557"/>
      <c r="I282" s="3557"/>
      <c r="J282" s="3557"/>
      <c r="K282" s="3557"/>
    </row>
    <row r="283" spans="1:11" ht="64.5" customHeight="1">
      <c r="A283" s="1105"/>
      <c r="B283" s="1116" t="s">
        <v>2212</v>
      </c>
      <c r="C283" s="3557" t="s">
        <v>2213</v>
      </c>
      <c r="D283" s="3557"/>
      <c r="E283" s="3557"/>
      <c r="F283" s="3557"/>
      <c r="G283" s="3557"/>
      <c r="H283" s="3557"/>
      <c r="I283" s="3557"/>
      <c r="J283" s="3557"/>
      <c r="K283" s="3557"/>
    </row>
    <row r="284" spans="1:11" ht="63" customHeight="1">
      <c r="A284" s="1105"/>
      <c r="B284" s="1116" t="s">
        <v>2074</v>
      </c>
      <c r="C284" s="3557" t="s">
        <v>2214</v>
      </c>
      <c r="D284" s="3557"/>
      <c r="E284" s="3557"/>
      <c r="F284" s="3557"/>
      <c r="G284" s="3557"/>
      <c r="H284" s="3557"/>
      <c r="I284" s="3557"/>
      <c r="J284" s="3557"/>
      <c r="K284" s="3557"/>
    </row>
    <row r="285" spans="1:11" ht="21" customHeight="1">
      <c r="A285" s="1105"/>
      <c r="B285" s="1116" t="s">
        <v>546</v>
      </c>
      <c r="C285" s="3557" t="s">
        <v>2215</v>
      </c>
      <c r="D285" s="3557"/>
      <c r="E285" s="3557"/>
      <c r="F285" s="3557"/>
      <c r="G285" s="3557"/>
      <c r="H285" s="3557"/>
      <c r="I285" s="3557"/>
      <c r="J285" s="3557"/>
      <c r="K285" s="3557"/>
    </row>
    <row r="286" spans="1:11" ht="15.75" customHeight="1">
      <c r="A286" s="1105"/>
      <c r="B286" s="1105"/>
      <c r="C286" s="3556" t="s">
        <v>3694</v>
      </c>
      <c r="D286" s="3556"/>
      <c r="E286" s="3556"/>
      <c r="F286" s="3556"/>
      <c r="G286" s="3556"/>
      <c r="H286" s="3556"/>
      <c r="I286" s="3556"/>
      <c r="J286" s="3556"/>
      <c r="K286" s="3556"/>
    </row>
    <row r="287" spans="1:11" ht="15.75" customHeight="1">
      <c r="A287" s="1105"/>
      <c r="B287" s="1105"/>
      <c r="C287" s="3556" t="s">
        <v>3695</v>
      </c>
      <c r="D287" s="3556"/>
      <c r="E287" s="3556"/>
      <c r="F287" s="3556"/>
      <c r="G287" s="3556"/>
      <c r="H287" s="3556"/>
      <c r="I287" s="3556"/>
      <c r="J287" s="3556"/>
      <c r="K287" s="3556"/>
    </row>
    <row r="288" spans="1:11" ht="15.75" customHeight="1">
      <c r="A288" s="1105"/>
      <c r="B288" s="1105"/>
      <c r="C288" s="3556" t="s">
        <v>2423</v>
      </c>
      <c r="D288" s="3556"/>
      <c r="E288" s="3556"/>
      <c r="F288" s="3556"/>
      <c r="G288" s="3556"/>
      <c r="H288" s="3556"/>
      <c r="I288" s="3556"/>
      <c r="J288" s="3556"/>
      <c r="K288" s="3556"/>
    </row>
    <row r="289" spans="1:11" ht="13.8">
      <c r="A289" s="1115"/>
      <c r="B289" s="1105"/>
      <c r="C289" s="1105"/>
      <c r="D289" s="1105"/>
      <c r="E289" s="1105"/>
      <c r="F289" s="1105"/>
      <c r="G289" s="1105"/>
      <c r="H289" s="1105"/>
      <c r="I289" s="1105"/>
      <c r="J289" s="1105"/>
      <c r="K289" s="1105"/>
    </row>
    <row r="290" spans="1:11" ht="13.8">
      <c r="A290" s="1107" t="s">
        <v>1978</v>
      </c>
      <c r="B290" s="1107" t="s">
        <v>3772</v>
      </c>
      <c r="C290" s="1105"/>
      <c r="D290" s="1105"/>
      <c r="E290" s="1105"/>
      <c r="F290" s="1105"/>
      <c r="G290" s="1105"/>
      <c r="H290" s="1105"/>
      <c r="I290" s="1105"/>
      <c r="J290" s="1105"/>
      <c r="K290" s="1105"/>
    </row>
    <row r="291" spans="1:11" ht="13.8">
      <c r="A291" s="1115"/>
      <c r="B291" s="1105"/>
      <c r="C291" s="1105"/>
      <c r="D291" s="1105"/>
      <c r="E291" s="1105"/>
      <c r="F291" s="1105"/>
      <c r="G291" s="1105"/>
      <c r="H291" s="1105"/>
      <c r="I291" s="1105"/>
      <c r="J291" s="1105"/>
      <c r="K291" s="1105"/>
    </row>
    <row r="292" spans="1:11" ht="62.25" customHeight="1">
      <c r="A292" s="1105"/>
      <c r="B292" s="3557" t="s">
        <v>3762</v>
      </c>
      <c r="C292" s="3557"/>
      <c r="D292" s="3557"/>
      <c r="E292" s="3557"/>
      <c r="F292" s="3557"/>
      <c r="G292" s="3557"/>
      <c r="H292" s="3557"/>
      <c r="I292" s="3557"/>
      <c r="J292" s="3557"/>
      <c r="K292" s="3557"/>
    </row>
    <row r="293" spans="1:11" ht="13.8">
      <c r="A293" s="1105"/>
      <c r="B293" s="1105"/>
      <c r="C293" s="1105"/>
      <c r="D293" s="1105"/>
      <c r="E293" s="1105"/>
      <c r="F293" s="1105"/>
      <c r="G293" s="1105"/>
      <c r="H293" s="1105"/>
      <c r="I293" s="1105"/>
      <c r="J293" s="1105"/>
      <c r="K293" s="1105"/>
    </row>
    <row r="294" spans="1:11" ht="13.8">
      <c r="A294" s="1107" t="s">
        <v>1979</v>
      </c>
      <c r="B294" s="1107" t="s">
        <v>1980</v>
      </c>
      <c r="C294" s="1105"/>
      <c r="D294" s="1105"/>
      <c r="E294" s="1105"/>
      <c r="F294" s="1105"/>
      <c r="G294" s="1105"/>
      <c r="H294" s="1105"/>
      <c r="I294" s="1105"/>
      <c r="J294" s="1105"/>
      <c r="K294" s="1105"/>
    </row>
    <row r="295" spans="1:11" ht="13.8">
      <c r="A295" s="1105"/>
      <c r="B295" s="1105"/>
      <c r="C295" s="1105"/>
      <c r="D295" s="1105"/>
      <c r="E295" s="1105"/>
      <c r="F295" s="1105"/>
      <c r="G295" s="1105"/>
      <c r="H295" s="1105"/>
      <c r="I295" s="1105"/>
      <c r="J295" s="1105"/>
      <c r="K295" s="1105"/>
    </row>
    <row r="296" spans="1:11" ht="60" customHeight="1">
      <c r="A296" s="1105"/>
      <c r="B296" s="3557" t="s">
        <v>3796</v>
      </c>
      <c r="C296" s="3557"/>
      <c r="D296" s="3557"/>
      <c r="E296" s="3557"/>
      <c r="F296" s="3557"/>
      <c r="G296" s="3557"/>
      <c r="H296" s="3557"/>
      <c r="I296" s="3557"/>
      <c r="J296" s="3557"/>
      <c r="K296" s="3557"/>
    </row>
    <row r="297" spans="1:11" ht="13.8">
      <c r="A297" s="1121"/>
      <c r="B297" s="1105"/>
      <c r="C297" s="1105"/>
      <c r="D297" s="1105"/>
      <c r="E297" s="1105"/>
      <c r="F297" s="1105"/>
      <c r="G297" s="1105"/>
      <c r="H297" s="1105"/>
      <c r="I297" s="1105"/>
      <c r="J297" s="1105"/>
      <c r="K297" s="1105"/>
    </row>
    <row r="298" spans="1:11" ht="13.8">
      <c r="A298" s="1107" t="s">
        <v>1981</v>
      </c>
      <c r="B298" s="1107" t="s">
        <v>1982</v>
      </c>
      <c r="C298" s="1105"/>
      <c r="D298" s="1105"/>
      <c r="E298" s="1105"/>
      <c r="F298" s="1105"/>
      <c r="G298" s="1105"/>
      <c r="H298" s="1105"/>
      <c r="I298" s="1105"/>
      <c r="J298" s="1105"/>
      <c r="K298" s="1105"/>
    </row>
    <row r="299" spans="1:11" ht="13.8">
      <c r="A299" s="1121"/>
      <c r="B299" s="1105"/>
      <c r="C299" s="1105"/>
      <c r="D299" s="1105"/>
      <c r="E299" s="1105"/>
      <c r="F299" s="1105"/>
      <c r="G299" s="1105"/>
      <c r="H299" s="1105"/>
      <c r="I299" s="1105"/>
      <c r="J299" s="1105"/>
      <c r="K299" s="1105"/>
    </row>
    <row r="300" spans="1:11" ht="40.5" customHeight="1">
      <c r="A300" s="1105"/>
      <c r="B300" s="3562" t="s">
        <v>3773</v>
      </c>
      <c r="C300" s="3562"/>
      <c r="D300" s="3562"/>
      <c r="E300" s="3562"/>
      <c r="F300" s="3562"/>
      <c r="G300" s="3562"/>
      <c r="H300" s="3562"/>
      <c r="I300" s="3562"/>
      <c r="J300" s="3562"/>
      <c r="K300" s="3562"/>
    </row>
    <row r="301" spans="1:11" ht="13.8">
      <c r="A301" s="1115"/>
      <c r="B301" s="1105"/>
      <c r="C301" s="1105"/>
      <c r="D301" s="1105"/>
      <c r="E301" s="1105"/>
      <c r="F301" s="1105"/>
      <c r="G301" s="1105"/>
      <c r="H301" s="1105"/>
      <c r="I301" s="1105"/>
      <c r="J301" s="1105"/>
      <c r="K301" s="1105"/>
    </row>
    <row r="302" spans="1:11" ht="13.8">
      <c r="A302" s="1107" t="s">
        <v>2216</v>
      </c>
      <c r="B302" s="1106" t="s">
        <v>3697</v>
      </c>
      <c r="C302" s="1105"/>
      <c r="D302" s="1105"/>
      <c r="E302" s="1105"/>
      <c r="F302" s="1105"/>
      <c r="G302" s="1105"/>
      <c r="H302" s="1105"/>
      <c r="I302" s="1105"/>
      <c r="J302" s="1105"/>
      <c r="K302" s="1105"/>
    </row>
    <row r="303" spans="1:11" ht="22.5" customHeight="1">
      <c r="A303" s="1105"/>
      <c r="B303" s="3567" t="s">
        <v>3763</v>
      </c>
      <c r="C303" s="3567"/>
      <c r="D303" s="3567"/>
      <c r="E303" s="3567"/>
      <c r="F303" s="3567"/>
      <c r="G303" s="3567"/>
      <c r="H303" s="3567"/>
      <c r="I303" s="3567"/>
      <c r="J303" s="3567"/>
      <c r="K303" s="3567"/>
    </row>
    <row r="304" spans="1:11" ht="13.8">
      <c r="A304" s="1115"/>
      <c r="B304" s="1105"/>
      <c r="C304" s="1105"/>
      <c r="D304" s="1105"/>
      <c r="E304" s="1105"/>
      <c r="F304" s="1105"/>
      <c r="G304" s="1105"/>
      <c r="H304" s="1105"/>
      <c r="I304" s="1105"/>
      <c r="J304" s="1105"/>
      <c r="K304" s="1105"/>
    </row>
    <row r="305" spans="1:11" ht="33.75" customHeight="1">
      <c r="A305" s="1107" t="s">
        <v>2217</v>
      </c>
      <c r="B305" s="3561" t="s">
        <v>3764</v>
      </c>
      <c r="C305" s="3561"/>
      <c r="D305" s="3561"/>
      <c r="E305" s="3561"/>
      <c r="F305" s="3561"/>
      <c r="G305" s="3561"/>
      <c r="H305" s="3561"/>
      <c r="I305" s="3561"/>
      <c r="J305" s="3561"/>
      <c r="K305" s="3561"/>
    </row>
    <row r="306" spans="1:11" ht="39" customHeight="1">
      <c r="A306" s="1105"/>
      <c r="B306" s="3563" t="s">
        <v>2218</v>
      </c>
      <c r="C306" s="3563"/>
      <c r="D306" s="3563"/>
      <c r="E306" s="3563"/>
      <c r="F306" s="3563"/>
      <c r="G306" s="3563"/>
      <c r="H306" s="3563"/>
      <c r="I306" s="3563"/>
      <c r="J306" s="3563"/>
      <c r="K306" s="3563"/>
    </row>
    <row r="307" spans="1:11" ht="13.8">
      <c r="A307" s="1121"/>
      <c r="B307" s="1105"/>
      <c r="C307" s="1105"/>
      <c r="D307" s="1105"/>
      <c r="E307" s="1105"/>
      <c r="F307" s="1105"/>
      <c r="G307" s="1105"/>
      <c r="H307" s="1105"/>
      <c r="I307" s="1105"/>
      <c r="J307" s="1105"/>
      <c r="K307" s="1105"/>
    </row>
    <row r="308" spans="1:11" ht="36" customHeight="1">
      <c r="A308" s="1107" t="s">
        <v>2219</v>
      </c>
      <c r="B308" s="3561" t="s">
        <v>3698</v>
      </c>
      <c r="C308" s="3561"/>
      <c r="D308" s="3561"/>
      <c r="E308" s="3561"/>
      <c r="F308" s="3561"/>
      <c r="G308" s="3561"/>
      <c r="H308" s="3561"/>
      <c r="I308" s="3561"/>
      <c r="J308" s="3561"/>
      <c r="K308" s="3561"/>
    </row>
    <row r="309" spans="1:11" ht="13.8">
      <c r="A309" s="1115" t="s">
        <v>2220</v>
      </c>
      <c r="B309" s="3564" t="s">
        <v>3696</v>
      </c>
      <c r="C309" s="3564"/>
      <c r="D309" s="3564"/>
      <c r="E309" s="3564"/>
      <c r="F309" s="3564"/>
      <c r="G309" s="3564"/>
      <c r="H309" s="3564"/>
      <c r="I309" s="3564"/>
      <c r="J309" s="3564"/>
      <c r="K309" s="3564"/>
    </row>
    <row r="310" spans="1:11" ht="13.8">
      <c r="A310" s="1121"/>
      <c r="B310" s="1105"/>
      <c r="C310" s="1105"/>
      <c r="D310" s="1105"/>
      <c r="E310" s="1105"/>
      <c r="F310" s="1105"/>
      <c r="G310" s="1105"/>
      <c r="H310" s="1105"/>
      <c r="I310" s="1105"/>
      <c r="J310" s="1105"/>
      <c r="K310" s="1105"/>
    </row>
    <row r="311" spans="1:11" ht="13.8">
      <c r="A311" s="1107" t="s">
        <v>2221</v>
      </c>
      <c r="B311" s="3565" t="s">
        <v>2222</v>
      </c>
      <c r="C311" s="3565"/>
      <c r="D311" s="3565"/>
      <c r="E311" s="3565"/>
      <c r="F311" s="3565"/>
      <c r="G311" s="3565"/>
      <c r="H311" s="3565"/>
      <c r="I311" s="3565"/>
      <c r="J311" s="3565"/>
      <c r="K311" s="3565"/>
    </row>
    <row r="312" spans="1:11" ht="13.8">
      <c r="A312" s="1115"/>
      <c r="B312" s="1105"/>
      <c r="C312" s="1105"/>
      <c r="D312" s="1105"/>
      <c r="E312" s="1105"/>
      <c r="F312" s="1105"/>
      <c r="G312" s="1105"/>
      <c r="H312" s="1105"/>
      <c r="I312" s="1105"/>
      <c r="J312" s="1105"/>
      <c r="K312" s="1105"/>
    </row>
    <row r="313" spans="1:11" ht="18" customHeight="1">
      <c r="A313" s="1107" t="s">
        <v>2223</v>
      </c>
      <c r="B313" s="3566" t="s">
        <v>2224</v>
      </c>
      <c r="C313" s="3566"/>
      <c r="D313" s="3566"/>
      <c r="E313" s="3566"/>
      <c r="F313" s="3566"/>
      <c r="G313" s="3566"/>
      <c r="H313" s="3566"/>
      <c r="I313" s="3566"/>
      <c r="J313" s="3566"/>
      <c r="K313" s="3566"/>
    </row>
    <row r="314" spans="1:11" s="503" customFormat="1" ht="21" customHeight="1">
      <c r="A314" s="1108"/>
      <c r="B314" s="1122" t="s">
        <v>2225</v>
      </c>
      <c r="C314" s="3558" t="s">
        <v>2226</v>
      </c>
      <c r="D314" s="3558"/>
      <c r="E314" s="3558"/>
      <c r="F314" s="3558"/>
      <c r="G314" s="3558"/>
      <c r="H314" s="3558"/>
      <c r="I314" s="3558"/>
      <c r="J314" s="3558"/>
      <c r="K314" s="3558"/>
    </row>
    <row r="315" spans="1:11" s="503" customFormat="1" ht="25.5" customHeight="1">
      <c r="A315" s="1108"/>
      <c r="B315" s="1629" t="s">
        <v>2227</v>
      </c>
      <c r="C315" s="3558" t="s">
        <v>3699</v>
      </c>
      <c r="D315" s="3558"/>
      <c r="E315" s="3558"/>
      <c r="F315" s="3558"/>
      <c r="G315" s="3558"/>
      <c r="H315" s="3558"/>
      <c r="I315" s="3558"/>
      <c r="J315" s="3558"/>
      <c r="K315" s="3558"/>
    </row>
    <row r="316" spans="1:11" s="503" customFormat="1" ht="21" customHeight="1">
      <c r="A316" s="1108"/>
      <c r="B316" s="1122" t="s">
        <v>2228</v>
      </c>
      <c r="C316" s="3558" t="s">
        <v>2229</v>
      </c>
      <c r="D316" s="3558"/>
      <c r="E316" s="3558"/>
      <c r="F316" s="3558"/>
      <c r="G316" s="3558"/>
      <c r="H316" s="3558"/>
      <c r="I316" s="3558"/>
      <c r="J316" s="3558"/>
      <c r="K316" s="3558"/>
    </row>
    <row r="317" spans="1:11" ht="18" customHeight="1">
      <c r="A317" s="1107" t="s">
        <v>2230</v>
      </c>
      <c r="B317" s="1107" t="s">
        <v>2231</v>
      </c>
      <c r="C317" s="1105"/>
      <c r="D317" s="1105"/>
      <c r="E317" s="1105"/>
      <c r="F317" s="1105"/>
      <c r="G317" s="1105"/>
      <c r="H317" s="1105"/>
      <c r="I317" s="1105"/>
      <c r="J317" s="1105"/>
      <c r="K317" s="1105"/>
    </row>
    <row r="318" spans="1:11" s="503" customFormat="1" ht="20.25" customHeight="1">
      <c r="A318" s="1108"/>
      <c r="B318" s="1122" t="s">
        <v>2225</v>
      </c>
      <c r="C318" s="3558" t="s">
        <v>2232</v>
      </c>
      <c r="D318" s="3558"/>
      <c r="E318" s="3558"/>
      <c r="F318" s="3558"/>
      <c r="G318" s="3558"/>
      <c r="H318" s="3558"/>
      <c r="I318" s="3558"/>
      <c r="J318" s="3558"/>
      <c r="K318" s="3558"/>
    </row>
    <row r="319" spans="1:11" s="503" customFormat="1" ht="30" customHeight="1">
      <c r="A319" s="1108"/>
      <c r="B319" s="1629" t="s">
        <v>2227</v>
      </c>
      <c r="C319" s="3558" t="s">
        <v>3700</v>
      </c>
      <c r="D319" s="3558"/>
      <c r="E319" s="3558"/>
      <c r="F319" s="3558"/>
      <c r="G319" s="3558"/>
      <c r="H319" s="3558"/>
      <c r="I319" s="3558"/>
      <c r="J319" s="3558"/>
      <c r="K319" s="3558"/>
    </row>
    <row r="320" spans="1:11" s="503" customFormat="1" ht="20.25" customHeight="1">
      <c r="A320" s="1108"/>
      <c r="B320" s="1122" t="s">
        <v>2228</v>
      </c>
      <c r="C320" s="3558" t="s">
        <v>2233</v>
      </c>
      <c r="D320" s="3558"/>
      <c r="E320" s="3558"/>
      <c r="F320" s="3558"/>
      <c r="G320" s="3558"/>
      <c r="H320" s="3558"/>
      <c r="I320" s="3558"/>
      <c r="J320" s="3558"/>
      <c r="K320" s="3558"/>
    </row>
    <row r="321" spans="1:11" ht="13.8">
      <c r="A321" s="1115"/>
      <c r="B321" s="1105"/>
      <c r="C321" s="1105"/>
      <c r="D321" s="1105"/>
      <c r="E321" s="1105"/>
      <c r="F321" s="1105"/>
      <c r="G321" s="1105"/>
      <c r="H321" s="1105"/>
      <c r="I321" s="1105"/>
      <c r="J321" s="1105"/>
      <c r="K321" s="1105"/>
    </row>
    <row r="322" spans="1:11" ht="63" customHeight="1">
      <c r="A322" s="1105"/>
      <c r="B322" s="3557" t="s">
        <v>3702</v>
      </c>
      <c r="C322" s="3557"/>
      <c r="D322" s="3557"/>
      <c r="E322" s="3557"/>
      <c r="F322" s="3557"/>
      <c r="G322" s="3557"/>
      <c r="H322" s="3557"/>
      <c r="I322" s="3557"/>
      <c r="J322" s="3557"/>
      <c r="K322" s="3557"/>
    </row>
    <row r="323" spans="1:11" ht="69.75" customHeight="1">
      <c r="A323" s="1105"/>
      <c r="B323" s="3557" t="s">
        <v>3701</v>
      </c>
      <c r="C323" s="3557"/>
      <c r="D323" s="3557"/>
      <c r="E323" s="3557"/>
      <c r="F323" s="3557"/>
      <c r="G323" s="3557"/>
      <c r="H323" s="3557"/>
      <c r="I323" s="3557"/>
      <c r="J323" s="3557"/>
      <c r="K323" s="3557"/>
    </row>
    <row r="324" spans="1:11" ht="58.5" customHeight="1">
      <c r="A324" s="1105"/>
      <c r="B324" s="3557" t="s">
        <v>2234</v>
      </c>
      <c r="C324" s="3557"/>
      <c r="D324" s="3557"/>
      <c r="E324" s="3557"/>
      <c r="F324" s="3557"/>
      <c r="G324" s="3557"/>
      <c r="H324" s="3557"/>
      <c r="I324" s="3557"/>
      <c r="J324" s="3557"/>
      <c r="K324" s="3557"/>
    </row>
    <row r="325" spans="1:11" ht="13.8">
      <c r="A325" s="1107" t="s">
        <v>2235</v>
      </c>
      <c r="B325" s="1106" t="s">
        <v>2236</v>
      </c>
      <c r="C325" s="1105"/>
      <c r="D325" s="1105"/>
      <c r="E325" s="1105"/>
      <c r="F325" s="1105"/>
      <c r="G325" s="1105"/>
      <c r="H325" s="1105"/>
      <c r="I325" s="1105"/>
      <c r="J325" s="1105"/>
      <c r="K325" s="1105"/>
    </row>
    <row r="326" spans="1:11" ht="13.8">
      <c r="A326" s="1115"/>
      <c r="B326" s="1105"/>
      <c r="C326" s="1105"/>
      <c r="D326" s="1105"/>
      <c r="E326" s="1105"/>
      <c r="F326" s="1105"/>
      <c r="G326" s="1105"/>
      <c r="H326" s="1105"/>
      <c r="I326" s="1105"/>
      <c r="J326" s="1105"/>
      <c r="K326" s="1105"/>
    </row>
    <row r="327" spans="1:11" ht="31.5" customHeight="1">
      <c r="A327" s="1107" t="s">
        <v>2237</v>
      </c>
      <c r="B327" s="3557" t="s">
        <v>3703</v>
      </c>
      <c r="C327" s="3557"/>
      <c r="D327" s="3557"/>
      <c r="E327" s="3557"/>
      <c r="F327" s="3557"/>
      <c r="G327" s="3557"/>
      <c r="H327" s="3557"/>
      <c r="I327" s="3557"/>
      <c r="J327" s="3557"/>
      <c r="K327" s="3557"/>
    </row>
    <row r="328" spans="1:11" ht="14.25" customHeight="1">
      <c r="A328" s="1115"/>
      <c r="B328" s="1105"/>
      <c r="C328" s="1105"/>
      <c r="D328" s="1105"/>
      <c r="E328" s="1105"/>
      <c r="F328" s="1105"/>
      <c r="G328" s="1105"/>
      <c r="H328" s="1105"/>
      <c r="I328" s="1105"/>
      <c r="J328" s="1105"/>
      <c r="K328" s="1105"/>
    </row>
    <row r="329" spans="1:11" ht="34.5" customHeight="1">
      <c r="A329" s="1107" t="s">
        <v>2238</v>
      </c>
      <c r="B329" s="3557" t="s">
        <v>3704</v>
      </c>
      <c r="C329" s="3557"/>
      <c r="D329" s="3557"/>
      <c r="E329" s="3557"/>
      <c r="F329" s="3557"/>
      <c r="G329" s="3557"/>
      <c r="H329" s="3557"/>
      <c r="I329" s="3557"/>
      <c r="J329" s="3557"/>
      <c r="K329" s="3557"/>
    </row>
    <row r="330" spans="1:11" ht="13.8">
      <c r="A330" s="1115"/>
      <c r="B330" s="1105"/>
      <c r="C330" s="1105"/>
      <c r="D330" s="1105"/>
      <c r="E330" s="1105"/>
      <c r="F330" s="1105"/>
      <c r="G330" s="1105"/>
      <c r="H330" s="1105"/>
      <c r="I330" s="1105"/>
      <c r="J330" s="1105"/>
      <c r="K330" s="1105"/>
    </row>
    <row r="331" spans="1:11" ht="33.75" customHeight="1">
      <c r="A331" s="1105"/>
      <c r="B331" s="3557" t="s">
        <v>3705</v>
      </c>
      <c r="C331" s="3557"/>
      <c r="D331" s="3557"/>
      <c r="E331" s="3557"/>
      <c r="F331" s="3557"/>
      <c r="G331" s="3557"/>
      <c r="H331" s="3557"/>
      <c r="I331" s="3557"/>
      <c r="J331" s="3557"/>
      <c r="K331" s="3557"/>
    </row>
    <row r="332" spans="1:11" ht="32.25" customHeight="1">
      <c r="A332" s="1105"/>
      <c r="B332" s="3557" t="s">
        <v>2239</v>
      </c>
      <c r="C332" s="3557"/>
      <c r="D332" s="3557"/>
      <c r="E332" s="3557"/>
      <c r="F332" s="3557"/>
      <c r="G332" s="3557"/>
      <c r="H332" s="3557"/>
      <c r="I332" s="3557"/>
      <c r="J332" s="3557"/>
      <c r="K332" s="3557"/>
    </row>
    <row r="333" spans="1:11" ht="13.8">
      <c r="A333" s="1115"/>
      <c r="B333" s="1105"/>
      <c r="C333" s="1105"/>
      <c r="D333" s="1105"/>
      <c r="E333" s="1105"/>
      <c r="F333" s="1105"/>
      <c r="G333" s="1105"/>
      <c r="H333" s="1105"/>
      <c r="I333" s="1105"/>
      <c r="J333" s="1105"/>
      <c r="K333" s="1105"/>
    </row>
    <row r="334" spans="1:11" ht="13.8">
      <c r="A334" s="1107" t="s">
        <v>2240</v>
      </c>
      <c r="B334" s="1106" t="s">
        <v>3774</v>
      </c>
      <c r="C334" s="1105"/>
      <c r="D334" s="1105"/>
      <c r="E334" s="1105"/>
      <c r="F334" s="1105"/>
      <c r="G334" s="1105"/>
      <c r="H334" s="1105"/>
      <c r="I334" s="1105"/>
      <c r="J334" s="1105"/>
      <c r="K334" s="1105"/>
    </row>
    <row r="335" spans="1:11" ht="13.8">
      <c r="A335" s="1115"/>
      <c r="B335" s="1105"/>
      <c r="C335" s="1105"/>
      <c r="D335" s="1105"/>
      <c r="E335" s="1105"/>
      <c r="F335" s="1105"/>
      <c r="G335" s="1105"/>
      <c r="H335" s="1105"/>
      <c r="I335" s="1105"/>
      <c r="J335" s="1105"/>
      <c r="K335" s="1105"/>
    </row>
    <row r="336" spans="1:11" ht="30.75" customHeight="1">
      <c r="A336" s="1107" t="s">
        <v>2241</v>
      </c>
      <c r="B336" s="3557" t="s">
        <v>3706</v>
      </c>
      <c r="C336" s="3557"/>
      <c r="D336" s="3557"/>
      <c r="E336" s="3557"/>
      <c r="F336" s="3557"/>
      <c r="G336" s="3557"/>
      <c r="H336" s="3557"/>
      <c r="I336" s="3557"/>
      <c r="J336" s="3557"/>
      <c r="K336" s="3557"/>
    </row>
    <row r="337" spans="1:11" ht="13.8">
      <c r="A337" s="1115"/>
      <c r="B337" s="1105"/>
      <c r="C337" s="1105"/>
      <c r="D337" s="1105"/>
      <c r="E337" s="1105"/>
      <c r="F337" s="1105"/>
      <c r="G337" s="1105"/>
      <c r="H337" s="1105"/>
      <c r="I337" s="1105"/>
      <c r="J337" s="1105"/>
      <c r="K337" s="1105"/>
    </row>
    <row r="338" spans="1:11" ht="79.5" customHeight="1">
      <c r="A338" s="1105"/>
      <c r="B338" s="3557" t="s">
        <v>3775</v>
      </c>
      <c r="C338" s="3557"/>
      <c r="D338" s="3557"/>
      <c r="E338" s="3557"/>
      <c r="F338" s="3557"/>
      <c r="G338" s="3557"/>
      <c r="H338" s="3557"/>
      <c r="I338" s="3557"/>
      <c r="J338" s="3557"/>
      <c r="K338" s="3557"/>
    </row>
    <row r="339" spans="1:11" ht="13.8">
      <c r="A339" s="1115"/>
      <c r="B339" s="1105"/>
      <c r="C339" s="1105"/>
      <c r="D339" s="1105"/>
      <c r="E339" s="1105"/>
      <c r="F339" s="1105"/>
      <c r="G339" s="1105"/>
      <c r="H339" s="1105"/>
      <c r="I339" s="1105"/>
      <c r="J339" s="1105"/>
      <c r="K339" s="1105"/>
    </row>
    <row r="340" spans="1:11" ht="13.8">
      <c r="A340" s="1107" t="s">
        <v>2242</v>
      </c>
      <c r="B340" s="1106" t="s">
        <v>3707</v>
      </c>
      <c r="C340" s="1105"/>
      <c r="D340" s="1105"/>
      <c r="E340" s="1105"/>
      <c r="F340" s="1105"/>
      <c r="G340" s="1105"/>
      <c r="H340" s="1105"/>
      <c r="I340" s="1105"/>
      <c r="J340" s="1105"/>
      <c r="K340" s="1105"/>
    </row>
    <row r="341" spans="1:11" ht="13.8">
      <c r="A341" s="1115"/>
      <c r="B341" s="1105"/>
      <c r="C341" s="1105"/>
      <c r="D341" s="1105"/>
      <c r="E341" s="1105"/>
      <c r="F341" s="1105"/>
      <c r="G341" s="1105"/>
      <c r="H341" s="1105"/>
      <c r="I341" s="1105"/>
      <c r="J341" s="1105"/>
      <c r="K341" s="1105"/>
    </row>
    <row r="342" spans="1:11" ht="40.5" customHeight="1">
      <c r="A342" s="1107" t="s">
        <v>2243</v>
      </c>
      <c r="B342" s="3557" t="s">
        <v>3708</v>
      </c>
      <c r="C342" s="3557"/>
      <c r="D342" s="3557"/>
      <c r="E342" s="3557"/>
      <c r="F342" s="3557"/>
      <c r="G342" s="3557"/>
      <c r="H342" s="3557"/>
      <c r="I342" s="3557"/>
      <c r="J342" s="3557"/>
      <c r="K342" s="3557"/>
    </row>
    <row r="343" spans="1:11" ht="47.25" customHeight="1">
      <c r="A343" s="1107"/>
      <c r="B343" s="3557" t="s">
        <v>3776</v>
      </c>
      <c r="C343" s="3557"/>
      <c r="D343" s="3557"/>
      <c r="E343" s="3557"/>
      <c r="F343" s="3557"/>
      <c r="G343" s="3557"/>
      <c r="H343" s="3557"/>
      <c r="I343" s="3557"/>
      <c r="J343" s="3557"/>
      <c r="K343" s="3557"/>
    </row>
    <row r="344" spans="1:11" ht="13.8">
      <c r="A344" s="1115"/>
      <c r="B344" s="1105"/>
      <c r="C344" s="1105"/>
      <c r="D344" s="1105"/>
      <c r="E344" s="1105"/>
      <c r="F344" s="1105"/>
      <c r="G344" s="1105"/>
      <c r="H344" s="1105"/>
      <c r="I344" s="1105"/>
      <c r="J344" s="1105"/>
      <c r="K344" s="1105"/>
    </row>
    <row r="345" spans="1:11" ht="13.8">
      <c r="A345" s="1115"/>
      <c r="B345" s="1105"/>
      <c r="C345" s="1105"/>
      <c r="D345" s="1105"/>
      <c r="E345" s="1105"/>
      <c r="F345" s="1105"/>
      <c r="G345" s="1105"/>
      <c r="H345" s="1105"/>
      <c r="I345" s="1105"/>
      <c r="J345" s="1105"/>
      <c r="K345" s="1105"/>
    </row>
    <row r="346" spans="1:11" ht="3.75" customHeight="1">
      <c r="A346" s="1115"/>
      <c r="B346" s="1105"/>
      <c r="C346" s="1105"/>
      <c r="D346" s="1105"/>
      <c r="E346" s="1105"/>
      <c r="F346" s="1105"/>
      <c r="G346" s="1105"/>
      <c r="H346" s="1105"/>
      <c r="I346" s="1105"/>
      <c r="J346" s="1105"/>
      <c r="K346" s="1105"/>
    </row>
    <row r="347" spans="1:11" ht="14.25" customHeight="1">
      <c r="A347" s="1107" t="s">
        <v>2244</v>
      </c>
      <c r="B347" s="3557" t="s">
        <v>2245</v>
      </c>
      <c r="C347" s="3557"/>
      <c r="D347" s="3557"/>
      <c r="E347" s="3557"/>
      <c r="F347" s="3557"/>
      <c r="G347" s="3557"/>
      <c r="H347" s="3557"/>
      <c r="I347" s="3557"/>
      <c r="J347" s="3557"/>
      <c r="K347" s="3557"/>
    </row>
    <row r="348" spans="1:11" ht="13.8">
      <c r="A348" s="1115"/>
      <c r="B348" s="1105"/>
      <c r="C348" s="1105"/>
      <c r="D348" s="1105"/>
      <c r="E348" s="1105"/>
      <c r="F348" s="1105"/>
      <c r="G348" s="1105"/>
      <c r="H348" s="1105"/>
      <c r="I348" s="1105"/>
      <c r="J348" s="1105"/>
      <c r="K348" s="1105"/>
    </row>
    <row r="349" spans="1:11" ht="92.25" customHeight="1">
      <c r="A349" s="1105"/>
      <c r="B349" s="3557" t="s">
        <v>2246</v>
      </c>
      <c r="C349" s="3557"/>
      <c r="D349" s="3557"/>
      <c r="E349" s="3557"/>
      <c r="F349" s="3557"/>
      <c r="G349" s="3557"/>
      <c r="H349" s="3557"/>
      <c r="I349" s="3557"/>
      <c r="J349" s="3557"/>
      <c r="K349" s="3557"/>
    </row>
    <row r="350" spans="1:11" ht="13.8">
      <c r="A350" s="1121"/>
      <c r="B350" s="1105"/>
      <c r="C350" s="1105"/>
      <c r="D350" s="1105"/>
      <c r="E350" s="1105"/>
      <c r="F350" s="1105"/>
      <c r="G350" s="1105"/>
      <c r="H350" s="1105"/>
      <c r="I350" s="1105"/>
      <c r="J350" s="1105"/>
      <c r="K350" s="1105"/>
    </row>
    <row r="351" spans="1:11" ht="13.8">
      <c r="A351" s="1107" t="s">
        <v>2247</v>
      </c>
      <c r="B351" s="1106" t="s">
        <v>3709</v>
      </c>
      <c r="C351" s="1105"/>
      <c r="D351" s="1105"/>
      <c r="E351" s="1105"/>
      <c r="F351" s="1105"/>
      <c r="G351" s="1105"/>
      <c r="H351" s="1105"/>
      <c r="I351" s="1105"/>
      <c r="J351" s="1105"/>
      <c r="K351" s="1105"/>
    </row>
    <row r="352" spans="1:11" ht="13.8">
      <c r="A352" s="1115"/>
      <c r="B352" s="1105"/>
      <c r="C352" s="1105"/>
      <c r="D352" s="1105"/>
      <c r="E352" s="1105"/>
      <c r="F352" s="1105"/>
      <c r="G352" s="1105"/>
      <c r="H352" s="1105"/>
      <c r="I352" s="1105"/>
      <c r="J352" s="1105"/>
      <c r="K352" s="1105"/>
    </row>
    <row r="353" spans="1:11" ht="84.75" customHeight="1">
      <c r="A353" s="1107" t="s">
        <v>2248</v>
      </c>
      <c r="B353" s="3561" t="s">
        <v>3710</v>
      </c>
      <c r="C353" s="3561"/>
      <c r="D353" s="3561"/>
      <c r="E353" s="3561"/>
      <c r="F353" s="3561"/>
      <c r="G353" s="3561"/>
      <c r="H353" s="3561"/>
      <c r="I353" s="3561"/>
      <c r="J353" s="3561"/>
      <c r="K353" s="3561"/>
    </row>
    <row r="354" spans="1:11" ht="13.8">
      <c r="A354" s="1107" t="s">
        <v>2249</v>
      </c>
      <c r="B354" s="3557" t="s">
        <v>2245</v>
      </c>
      <c r="C354" s="3557"/>
      <c r="D354" s="3557"/>
      <c r="E354" s="3557"/>
      <c r="F354" s="3557"/>
      <c r="G354" s="3557"/>
      <c r="H354" s="3557"/>
      <c r="I354" s="3557"/>
      <c r="J354" s="3557"/>
      <c r="K354" s="3557"/>
    </row>
    <row r="355" spans="1:11" ht="13.8">
      <c r="A355" s="1115"/>
      <c r="B355" s="1105"/>
      <c r="C355" s="1105"/>
      <c r="D355" s="1105"/>
      <c r="E355" s="1105"/>
      <c r="F355" s="1105"/>
      <c r="G355" s="1105"/>
      <c r="H355" s="1105"/>
      <c r="I355" s="1105"/>
      <c r="J355" s="1105"/>
      <c r="K355" s="1105"/>
    </row>
    <row r="356" spans="1:11" ht="13.8">
      <c r="A356" s="1107" t="s">
        <v>2250</v>
      </c>
      <c r="B356" s="1106" t="s">
        <v>3711</v>
      </c>
      <c r="C356" s="1105"/>
      <c r="D356" s="1105"/>
      <c r="E356" s="1105"/>
      <c r="F356" s="1105"/>
      <c r="G356" s="1105"/>
      <c r="H356" s="1105"/>
      <c r="I356" s="1105"/>
      <c r="J356" s="1105"/>
      <c r="K356" s="1105"/>
    </row>
    <row r="357" spans="1:11" ht="13.8">
      <c r="A357" s="1121"/>
      <c r="B357" s="1105"/>
      <c r="C357" s="1105"/>
      <c r="D357" s="1105"/>
      <c r="E357" s="1105"/>
      <c r="F357" s="1105"/>
      <c r="G357" s="1105"/>
      <c r="H357" s="1105"/>
      <c r="I357" s="1105"/>
      <c r="J357" s="1105"/>
      <c r="K357" s="1105"/>
    </row>
    <row r="358" spans="1:11" ht="41.25" customHeight="1">
      <c r="A358" s="1107" t="s">
        <v>2251</v>
      </c>
      <c r="B358" s="3562" t="s">
        <v>3712</v>
      </c>
      <c r="C358" s="3562"/>
      <c r="D358" s="3562"/>
      <c r="E358" s="3562"/>
      <c r="F358" s="3562"/>
      <c r="G358" s="3562"/>
      <c r="H358" s="3562"/>
      <c r="I358" s="3562"/>
      <c r="J358" s="3562"/>
      <c r="K358" s="3562"/>
    </row>
    <row r="359" spans="1:11" ht="48.75" customHeight="1">
      <c r="A359" s="1105"/>
      <c r="B359" s="3557" t="s">
        <v>3713</v>
      </c>
      <c r="C359" s="3557"/>
      <c r="D359" s="3557"/>
      <c r="E359" s="3557"/>
      <c r="F359" s="3557"/>
      <c r="G359" s="3557"/>
      <c r="H359" s="3557"/>
      <c r="I359" s="3557"/>
      <c r="J359" s="3557"/>
      <c r="K359" s="3557"/>
    </row>
    <row r="360" spans="1:11" ht="13.8">
      <c r="A360" s="1123"/>
      <c r="B360" s="1105"/>
      <c r="C360" s="1105"/>
      <c r="D360" s="1105"/>
      <c r="E360" s="1105"/>
      <c r="F360" s="1105"/>
      <c r="G360" s="1105"/>
      <c r="H360" s="1105"/>
      <c r="I360" s="1105"/>
      <c r="J360" s="1105"/>
      <c r="K360" s="1105"/>
    </row>
    <row r="361" spans="1:11" ht="19.5" customHeight="1">
      <c r="A361" s="1107" t="s">
        <v>2252</v>
      </c>
      <c r="B361" s="3562" t="s">
        <v>2253</v>
      </c>
      <c r="C361" s="3562"/>
      <c r="D361" s="3562"/>
      <c r="E361" s="3562"/>
      <c r="F361" s="3562"/>
      <c r="G361" s="3562"/>
      <c r="H361" s="3562"/>
      <c r="I361" s="3562"/>
      <c r="J361" s="3562"/>
      <c r="K361" s="3562"/>
    </row>
    <row r="362" spans="1:11" ht="13.8">
      <c r="A362" s="1115"/>
      <c r="B362" s="1105"/>
      <c r="C362" s="1105"/>
      <c r="D362" s="1105"/>
      <c r="E362" s="1105"/>
      <c r="F362" s="1105"/>
      <c r="G362" s="1105"/>
      <c r="H362" s="1105"/>
      <c r="I362" s="1105"/>
      <c r="J362" s="1105"/>
      <c r="K362" s="1105"/>
    </row>
    <row r="363" spans="1:11" ht="33.75" customHeight="1">
      <c r="A363" s="1105"/>
      <c r="B363" s="3557" t="s">
        <v>2254</v>
      </c>
      <c r="C363" s="3557"/>
      <c r="D363" s="3557"/>
      <c r="E363" s="3557"/>
      <c r="F363" s="3557"/>
      <c r="G363" s="3557"/>
      <c r="H363" s="3557"/>
      <c r="I363" s="3557"/>
      <c r="J363" s="3557"/>
      <c r="K363" s="3557"/>
    </row>
    <row r="364" spans="1:11" ht="13.8">
      <c r="A364" s="1115"/>
      <c r="B364" s="1105"/>
      <c r="C364" s="1105"/>
      <c r="D364" s="1105"/>
      <c r="E364" s="1105"/>
      <c r="F364" s="1105"/>
      <c r="G364" s="1105"/>
      <c r="H364" s="1105"/>
      <c r="I364" s="1105"/>
      <c r="J364" s="1105"/>
      <c r="K364" s="1105"/>
    </row>
    <row r="365" spans="1:11" ht="21" customHeight="1">
      <c r="A365" s="3559"/>
      <c r="B365" s="3559"/>
      <c r="C365" s="3559"/>
      <c r="D365" s="3559"/>
      <c r="E365" s="3559"/>
      <c r="F365" s="3559"/>
      <c r="G365" s="3559"/>
      <c r="H365" s="3559"/>
      <c r="I365" s="3559"/>
      <c r="J365" s="3559"/>
      <c r="K365" s="3559"/>
    </row>
    <row r="366" spans="1:11" ht="13.8">
      <c r="A366" s="3560"/>
      <c r="B366" s="3560"/>
      <c r="C366" s="3560"/>
      <c r="D366" s="3560"/>
      <c r="E366" s="3560"/>
      <c r="F366" s="3560"/>
      <c r="G366" s="3560"/>
      <c r="H366" s="3560"/>
      <c r="I366" s="3560"/>
      <c r="J366" s="3560"/>
      <c r="K366" s="3560"/>
    </row>
    <row r="367" spans="1:11" ht="13.8">
      <c r="A367" s="1115"/>
      <c r="B367" s="1105"/>
      <c r="C367" s="1105"/>
      <c r="D367" s="1105"/>
      <c r="E367" s="1105"/>
      <c r="F367" s="1105"/>
      <c r="G367" s="1105"/>
      <c r="H367" s="1105"/>
      <c r="I367" s="1105"/>
      <c r="J367" s="1105"/>
      <c r="K367" s="1105"/>
    </row>
    <row r="368" spans="1:11" ht="13.8">
      <c r="A368" s="1107"/>
      <c r="B368" s="1107"/>
      <c r="C368" s="1105"/>
      <c r="D368" s="1105"/>
      <c r="E368" s="1105"/>
      <c r="F368" s="1105"/>
      <c r="G368" s="1105"/>
      <c r="H368" s="1105"/>
      <c r="I368" s="1105"/>
      <c r="J368" s="1105"/>
      <c r="K368" s="1105"/>
    </row>
    <row r="369" spans="1:11" ht="13.8">
      <c r="A369" s="1115"/>
      <c r="B369" s="1105"/>
      <c r="C369" s="1105"/>
      <c r="D369" s="1105"/>
      <c r="E369" s="1105"/>
      <c r="F369" s="1105"/>
      <c r="G369" s="1105"/>
      <c r="H369" s="1105"/>
      <c r="I369" s="1105"/>
      <c r="J369" s="1105"/>
      <c r="K369" s="1105"/>
    </row>
    <row r="370" spans="1:11" ht="13.8">
      <c r="A370" s="1115"/>
      <c r="B370" s="1105"/>
      <c r="C370" s="1105"/>
      <c r="D370" s="1105"/>
      <c r="E370" s="1105"/>
      <c r="F370" s="1105"/>
      <c r="G370" s="1105"/>
      <c r="H370" s="1105"/>
      <c r="I370" s="1105"/>
      <c r="J370" s="1105"/>
      <c r="K370" s="1105"/>
    </row>
    <row r="371" spans="1:11" ht="13.8">
      <c r="A371" s="1115"/>
      <c r="B371" s="1105"/>
      <c r="C371" s="1105"/>
      <c r="D371" s="1105"/>
      <c r="E371" s="1105"/>
      <c r="F371" s="1105"/>
      <c r="G371" s="1105"/>
      <c r="H371" s="1105"/>
      <c r="I371" s="1105"/>
      <c r="J371" s="1105"/>
      <c r="K371" s="1105"/>
    </row>
    <row r="372" spans="1:11" ht="13.8">
      <c r="A372" s="1115"/>
      <c r="B372" s="1105"/>
      <c r="C372" s="1105"/>
      <c r="D372" s="1105"/>
      <c r="E372" s="1105"/>
      <c r="F372" s="1105"/>
      <c r="G372" s="1105"/>
      <c r="H372" s="1105"/>
      <c r="I372" s="1105"/>
      <c r="J372" s="1105"/>
      <c r="K372" s="1105"/>
    </row>
    <row r="373" spans="1:11" ht="13.8">
      <c r="A373" s="1115"/>
      <c r="B373" s="1105"/>
      <c r="C373" s="1105"/>
      <c r="D373" s="1105"/>
      <c r="E373" s="1105"/>
      <c r="F373" s="1105"/>
      <c r="G373" s="1105"/>
      <c r="H373" s="1105"/>
      <c r="I373" s="1105"/>
      <c r="J373" s="1105"/>
      <c r="K373" s="1105"/>
    </row>
    <row r="374" spans="1:11" ht="13.8">
      <c r="A374" s="1115"/>
      <c r="B374" s="1105"/>
      <c r="C374" s="1105"/>
      <c r="D374" s="1105"/>
      <c r="E374" s="1105"/>
      <c r="F374" s="1105"/>
      <c r="G374" s="1105"/>
      <c r="H374" s="1105"/>
      <c r="I374" s="1105"/>
      <c r="J374" s="1105"/>
      <c r="K374" s="1105"/>
    </row>
    <row r="375" spans="1:11" ht="13.8">
      <c r="A375" s="1115"/>
      <c r="B375" s="1105"/>
      <c r="C375" s="1105"/>
      <c r="D375" s="1105"/>
      <c r="E375" s="1105"/>
      <c r="F375" s="1105"/>
      <c r="G375" s="1105"/>
      <c r="H375" s="1105"/>
      <c r="I375" s="1105"/>
      <c r="J375" s="1105"/>
      <c r="K375" s="1105"/>
    </row>
    <row r="376" spans="1:11" ht="13.8">
      <c r="A376" s="1115"/>
      <c r="B376" s="1105"/>
      <c r="C376" s="1105"/>
      <c r="D376" s="1105"/>
      <c r="E376" s="1105"/>
      <c r="F376" s="1105"/>
      <c r="G376" s="1105"/>
      <c r="H376" s="1105"/>
      <c r="I376" s="1105"/>
      <c r="J376" s="1105"/>
      <c r="K376" s="1105"/>
    </row>
    <row r="377" spans="1:11" ht="17.25" customHeight="1">
      <c r="A377" s="1107"/>
      <c r="B377" s="1107"/>
      <c r="C377" s="1105"/>
      <c r="D377" s="1105"/>
      <c r="E377" s="1105"/>
      <c r="F377" s="1105"/>
      <c r="G377" s="1105"/>
      <c r="H377" s="1105"/>
      <c r="I377" s="1105"/>
      <c r="J377" s="1105"/>
      <c r="K377" s="1105"/>
    </row>
    <row r="378" spans="1:11" ht="17.25" customHeight="1">
      <c r="A378" s="1115"/>
      <c r="B378" s="1105"/>
      <c r="C378" s="1105"/>
      <c r="D378" s="1105"/>
      <c r="E378" s="1105"/>
      <c r="F378" s="1105"/>
      <c r="G378" s="1105"/>
      <c r="H378" s="1105"/>
      <c r="I378" s="1105"/>
      <c r="J378" s="1105"/>
      <c r="K378" s="1105"/>
    </row>
    <row r="379" spans="1:11" ht="17.25" customHeight="1">
      <c r="A379" s="1115"/>
      <c r="B379" s="1105"/>
      <c r="C379" s="1105"/>
      <c r="D379" s="1105"/>
      <c r="E379" s="1105"/>
      <c r="F379" s="1105"/>
      <c r="G379" s="1105"/>
      <c r="H379" s="1105"/>
      <c r="I379" s="1105"/>
      <c r="J379" s="1105"/>
      <c r="K379" s="1105"/>
    </row>
    <row r="380" spans="1:11" ht="17.25" customHeight="1">
      <c r="A380" s="1115"/>
      <c r="B380" s="1105"/>
      <c r="C380" s="1105"/>
      <c r="D380" s="1105"/>
      <c r="E380" s="1105"/>
      <c r="F380" s="1105"/>
      <c r="G380" s="1105"/>
      <c r="H380" s="1105"/>
      <c r="I380" s="1105"/>
      <c r="J380" s="1105"/>
      <c r="K380" s="1105"/>
    </row>
    <row r="381" spans="1:11" ht="13.8">
      <c r="A381" s="1115"/>
      <c r="B381" s="1105"/>
      <c r="C381" s="1105"/>
      <c r="D381" s="1105"/>
      <c r="E381" s="1105"/>
      <c r="F381" s="1105"/>
      <c r="G381" s="1105"/>
      <c r="H381" s="1105"/>
      <c r="I381" s="1105"/>
      <c r="J381" s="1105"/>
      <c r="K381" s="1105"/>
    </row>
    <row r="382" spans="1:11" ht="39.75" customHeight="1">
      <c r="A382" s="1114"/>
      <c r="B382" s="3557"/>
      <c r="C382" s="3557"/>
      <c r="D382" s="3557"/>
      <c r="E382" s="3557"/>
      <c r="F382" s="3557"/>
      <c r="G382" s="3557"/>
      <c r="H382" s="3557"/>
      <c r="I382" s="3557"/>
      <c r="J382" s="3557"/>
      <c r="K382" s="3557"/>
    </row>
    <row r="383" spans="1:11" ht="33" customHeight="1">
      <c r="A383" s="1114"/>
      <c r="B383" s="3557"/>
      <c r="C383" s="3557"/>
      <c r="D383" s="3557"/>
      <c r="E383" s="3557"/>
      <c r="F383" s="3557"/>
      <c r="G383" s="3557"/>
      <c r="H383" s="3557"/>
      <c r="I383" s="3557"/>
      <c r="J383" s="3557"/>
      <c r="K383" s="3557"/>
    </row>
    <row r="384" spans="1:11" ht="18.75" customHeight="1">
      <c r="A384" s="1114"/>
      <c r="B384" s="3557"/>
      <c r="C384" s="3557"/>
      <c r="D384" s="3557"/>
      <c r="E384" s="3557"/>
      <c r="F384" s="3557"/>
      <c r="G384" s="3557"/>
      <c r="H384" s="3557"/>
      <c r="I384" s="3557"/>
      <c r="J384" s="3557"/>
      <c r="K384" s="3557"/>
    </row>
    <row r="385" spans="1:11" ht="18.75" customHeight="1">
      <c r="A385" s="1114"/>
      <c r="B385" s="3555"/>
      <c r="C385" s="3555"/>
      <c r="D385" s="3555"/>
      <c r="E385" s="3555"/>
      <c r="F385" s="3555"/>
      <c r="G385" s="3555"/>
      <c r="H385" s="3555"/>
      <c r="I385" s="3555"/>
      <c r="J385" s="3555"/>
      <c r="K385" s="3555"/>
    </row>
    <row r="386" spans="1:11" ht="20.25" customHeight="1">
      <c r="A386" s="1105"/>
      <c r="B386" s="3555"/>
      <c r="C386" s="3555"/>
      <c r="D386" s="3555"/>
      <c r="E386" s="3555"/>
      <c r="F386" s="3555"/>
      <c r="G386" s="3555"/>
      <c r="H386" s="3555"/>
      <c r="I386" s="3555"/>
      <c r="J386" s="3555"/>
      <c r="K386" s="3555"/>
    </row>
    <row r="387" spans="1:11" ht="45.75" customHeight="1">
      <c r="A387" s="1114"/>
      <c r="B387" s="3557"/>
      <c r="C387" s="3557"/>
      <c r="D387" s="3557"/>
      <c r="E387" s="3557"/>
      <c r="F387" s="3557"/>
      <c r="G387" s="3557"/>
      <c r="H387" s="3557"/>
      <c r="I387" s="3557"/>
      <c r="J387" s="3557"/>
      <c r="K387" s="3557"/>
    </row>
    <row r="388" spans="1:11" ht="13.8">
      <c r="A388" s="1105"/>
      <c r="B388" s="1116"/>
      <c r="C388" s="1104"/>
      <c r="D388" s="1104"/>
      <c r="E388" s="1105"/>
      <c r="F388" s="1105"/>
      <c r="G388" s="1105"/>
      <c r="H388" s="1105"/>
      <c r="I388" s="1105"/>
      <c r="J388" s="1105"/>
      <c r="K388" s="1105"/>
    </row>
    <row r="389" spans="1:11" ht="13.8">
      <c r="A389" s="1105"/>
      <c r="B389" s="1116"/>
      <c r="C389" s="1104"/>
      <c r="D389" s="1104"/>
      <c r="E389" s="1105"/>
      <c r="F389" s="1105"/>
      <c r="G389" s="1105"/>
      <c r="H389" s="1105"/>
      <c r="I389" s="1105"/>
      <c r="J389" s="1105"/>
      <c r="K389" s="1105"/>
    </row>
    <row r="390" spans="1:11" ht="15.75" customHeight="1">
      <c r="A390" s="1105"/>
      <c r="B390" s="1116"/>
      <c r="C390" s="1104"/>
      <c r="D390" s="1104"/>
      <c r="E390" s="1105"/>
      <c r="F390" s="1105"/>
      <c r="G390" s="1105"/>
      <c r="H390" s="1105"/>
      <c r="I390" s="1105"/>
      <c r="J390" s="1105"/>
      <c r="K390" s="1105"/>
    </row>
    <row r="391" spans="1:11" ht="6.75" customHeight="1">
      <c r="A391" s="1115"/>
      <c r="B391" s="1105"/>
      <c r="C391" s="1105"/>
      <c r="D391" s="1105"/>
      <c r="E391" s="1105"/>
      <c r="F391" s="1105"/>
      <c r="G391" s="1105"/>
      <c r="H391" s="1105"/>
      <c r="I391" s="1105"/>
      <c r="J391" s="1105"/>
      <c r="K391" s="1105"/>
    </row>
    <row r="392" spans="1:11" ht="13.8">
      <c r="A392" s="1114"/>
      <c r="B392" s="3557"/>
      <c r="C392" s="3557"/>
      <c r="D392" s="3557"/>
      <c r="E392" s="3557"/>
      <c r="F392" s="3557"/>
      <c r="G392" s="3557"/>
      <c r="H392" s="3557"/>
      <c r="I392" s="3557"/>
      <c r="J392" s="3557"/>
      <c r="K392" s="3557"/>
    </row>
    <row r="393" spans="1:11" ht="20.25" customHeight="1">
      <c r="A393" s="1105"/>
      <c r="B393" s="3558"/>
      <c r="C393" s="3558"/>
      <c r="D393" s="3558"/>
      <c r="E393" s="3558"/>
      <c r="F393" s="3558"/>
      <c r="G393" s="3558"/>
      <c r="H393" s="3558"/>
      <c r="I393" s="3558"/>
      <c r="J393" s="3558"/>
      <c r="K393" s="3558"/>
    </row>
    <row r="394" spans="1:11" ht="13.8">
      <c r="A394" s="1114"/>
      <c r="B394" s="3557"/>
      <c r="C394" s="3557"/>
      <c r="D394" s="3557"/>
      <c r="E394" s="3557"/>
      <c r="F394" s="3557"/>
      <c r="G394" s="3557"/>
      <c r="H394" s="3557"/>
      <c r="I394" s="3557"/>
      <c r="J394" s="3557"/>
      <c r="K394" s="3557"/>
    </row>
    <row r="395" spans="1:11" ht="13.8">
      <c r="A395" s="1115"/>
      <c r="B395" s="1105"/>
      <c r="C395" s="1105"/>
      <c r="D395" s="1105"/>
      <c r="E395" s="1105"/>
      <c r="F395" s="1105"/>
      <c r="G395" s="1105"/>
      <c r="H395" s="1105"/>
      <c r="I395" s="1105"/>
      <c r="J395" s="1105"/>
      <c r="K395" s="1105"/>
    </row>
    <row r="396" spans="1:11" ht="18.75" customHeight="1">
      <c r="A396" s="1114"/>
      <c r="B396" s="3555"/>
      <c r="C396" s="3555"/>
      <c r="D396" s="3555"/>
      <c r="E396" s="3555"/>
      <c r="F396" s="3555"/>
      <c r="G396" s="3555"/>
      <c r="H396" s="3555"/>
      <c r="I396" s="3555"/>
      <c r="J396" s="3555"/>
      <c r="K396" s="3555"/>
    </row>
    <row r="397" spans="1:11" ht="19.5" customHeight="1">
      <c r="A397" s="1105"/>
      <c r="B397" s="3557"/>
      <c r="C397" s="3557"/>
      <c r="D397" s="3557"/>
      <c r="E397" s="3557"/>
      <c r="F397" s="3557"/>
      <c r="G397" s="3557"/>
      <c r="H397" s="3557"/>
      <c r="I397" s="3557"/>
      <c r="J397" s="3557"/>
      <c r="K397" s="3557"/>
    </row>
    <row r="398" spans="1:11" ht="13.8">
      <c r="A398" s="1115"/>
      <c r="B398" s="1105"/>
      <c r="C398" s="1105"/>
      <c r="D398" s="1105"/>
      <c r="E398" s="1105"/>
      <c r="F398" s="1105"/>
      <c r="G398" s="1105"/>
      <c r="H398" s="1105"/>
      <c r="I398" s="1105"/>
      <c r="J398" s="1105"/>
      <c r="K398" s="1105"/>
    </row>
    <row r="399" spans="1:11" ht="18.75" customHeight="1">
      <c r="A399" s="1114"/>
      <c r="B399" s="3557"/>
      <c r="C399" s="3557"/>
      <c r="D399" s="3557"/>
      <c r="E399" s="3557"/>
      <c r="F399" s="3557"/>
      <c r="G399" s="3557"/>
      <c r="H399" s="3557"/>
      <c r="I399" s="3557"/>
      <c r="J399" s="3557"/>
      <c r="K399" s="3557"/>
    </row>
    <row r="400" spans="1:11" ht="19.5" customHeight="1">
      <c r="A400" s="1105"/>
      <c r="B400" s="3557"/>
      <c r="C400" s="3557"/>
      <c r="D400" s="3557"/>
      <c r="E400" s="3557"/>
      <c r="F400" s="3557"/>
      <c r="G400" s="3557"/>
      <c r="H400" s="3557"/>
      <c r="I400" s="3557"/>
      <c r="J400" s="3557"/>
      <c r="K400" s="3557"/>
    </row>
    <row r="401" spans="1:11" ht="20.25" customHeight="1">
      <c r="A401" s="1105"/>
      <c r="B401" s="3557"/>
      <c r="C401" s="3557"/>
      <c r="D401" s="3557"/>
      <c r="E401" s="3557"/>
      <c r="F401" s="3557"/>
      <c r="G401" s="3557"/>
      <c r="H401" s="3557"/>
      <c r="I401" s="3557"/>
      <c r="J401" s="3557"/>
      <c r="K401" s="3557"/>
    </row>
    <row r="402" spans="1:11" ht="27.75" customHeight="1">
      <c r="A402" s="1105"/>
      <c r="B402" s="3557"/>
      <c r="C402" s="3557"/>
      <c r="D402" s="3557"/>
      <c r="E402" s="3557"/>
      <c r="F402" s="3557"/>
      <c r="G402" s="3557"/>
      <c r="H402" s="3557"/>
      <c r="I402" s="3557"/>
      <c r="J402" s="3557"/>
      <c r="K402" s="3557"/>
    </row>
    <row r="403" spans="1:11" ht="13.8">
      <c r="A403" s="1117"/>
      <c r="B403" s="1105"/>
      <c r="C403" s="1105"/>
      <c r="D403" s="1105"/>
      <c r="E403" s="1105"/>
      <c r="F403" s="1105"/>
      <c r="G403" s="1105"/>
      <c r="H403" s="1105"/>
      <c r="I403" s="1105"/>
      <c r="J403" s="1105"/>
      <c r="K403" s="1105"/>
    </row>
    <row r="404" spans="1:11" ht="13.8">
      <c r="A404" s="1115"/>
      <c r="B404" s="1105"/>
      <c r="C404" s="1105"/>
      <c r="D404" s="1105"/>
      <c r="E404" s="1105"/>
      <c r="F404" s="1105"/>
      <c r="G404" s="1105"/>
      <c r="H404" s="1105"/>
      <c r="I404" s="1105"/>
      <c r="J404" s="1105"/>
      <c r="K404" s="1105"/>
    </row>
    <row r="405" spans="1:11" ht="33.75" customHeight="1">
      <c r="A405" s="1105"/>
      <c r="B405" s="3557"/>
      <c r="C405" s="3557"/>
      <c r="D405" s="3557"/>
      <c r="E405" s="3557"/>
      <c r="F405" s="3557"/>
      <c r="G405" s="3557"/>
      <c r="H405" s="3557"/>
      <c r="I405" s="3557"/>
      <c r="J405" s="3557"/>
      <c r="K405" s="3557"/>
    </row>
    <row r="406" spans="1:11" ht="13.8">
      <c r="A406" s="1115"/>
      <c r="B406" s="1105"/>
      <c r="C406" s="1105"/>
      <c r="D406" s="1105"/>
      <c r="E406" s="1105"/>
      <c r="F406" s="1105"/>
      <c r="G406" s="1105"/>
      <c r="H406" s="1105"/>
      <c r="I406" s="1105"/>
      <c r="J406" s="1105"/>
      <c r="K406" s="1105"/>
    </row>
    <row r="407" spans="1:11" ht="13.8">
      <c r="A407" s="1105"/>
      <c r="B407" s="3555"/>
      <c r="C407" s="3555"/>
      <c r="D407" s="3556"/>
      <c r="E407" s="3556"/>
      <c r="F407" s="3556"/>
      <c r="G407" s="3556"/>
      <c r="H407" s="3556"/>
      <c r="I407" s="3556"/>
      <c r="J407" s="3556"/>
      <c r="K407" s="3556"/>
    </row>
    <row r="408" spans="1:11" ht="13.8">
      <c r="A408" s="1115"/>
      <c r="B408" s="1105"/>
      <c r="C408" s="1105"/>
      <c r="D408" s="1105"/>
      <c r="E408" s="1105"/>
      <c r="F408" s="1105"/>
      <c r="G408" s="1105"/>
      <c r="H408" s="1105"/>
      <c r="I408" s="1105"/>
      <c r="J408" s="1105"/>
      <c r="K408" s="1105"/>
    </row>
    <row r="409" spans="1:11" ht="13.8">
      <c r="A409" s="1105"/>
      <c r="B409" s="3555"/>
      <c r="C409" s="3555"/>
      <c r="D409" s="3556"/>
      <c r="E409" s="3556"/>
      <c r="F409" s="3556"/>
      <c r="G409" s="3556"/>
      <c r="H409" s="3556"/>
      <c r="I409" s="3556"/>
      <c r="J409" s="3556"/>
      <c r="K409" s="3556"/>
    </row>
    <row r="410" spans="1:11" ht="13.8">
      <c r="A410" s="1115"/>
      <c r="B410" s="1105"/>
      <c r="C410" s="1105"/>
      <c r="D410" s="1105"/>
      <c r="E410" s="1105"/>
      <c r="F410" s="1105"/>
      <c r="G410" s="1105"/>
      <c r="H410" s="1105"/>
      <c r="I410" s="1105"/>
      <c r="J410" s="1105"/>
      <c r="K410" s="1105"/>
    </row>
    <row r="411" spans="1:11" ht="13.8">
      <c r="A411" s="1105"/>
      <c r="B411" s="3555"/>
      <c r="C411" s="3555"/>
      <c r="D411" s="3556"/>
      <c r="E411" s="3556"/>
      <c r="F411" s="3556"/>
      <c r="G411" s="3556"/>
      <c r="H411" s="3556"/>
      <c r="I411" s="3556"/>
      <c r="J411" s="3556"/>
      <c r="K411" s="3556"/>
    </row>
    <row r="412" spans="1:11" ht="13.8">
      <c r="A412" s="1115"/>
      <c r="B412" s="408"/>
    </row>
    <row r="413" spans="1:11" ht="13.8">
      <c r="A413" s="1115"/>
      <c r="B413" s="408"/>
    </row>
  </sheetData>
  <mergeCells count="246">
    <mergeCell ref="A1:K1"/>
    <mergeCell ref="A2:K2"/>
    <mergeCell ref="B4:K4"/>
    <mergeCell ref="O6:Q7"/>
    <mergeCell ref="B21:K21"/>
    <mergeCell ref="B22:K22"/>
    <mergeCell ref="D26:K26"/>
    <mergeCell ref="B38:K38"/>
    <mergeCell ref="C43:K43"/>
    <mergeCell ref="C44:K44"/>
    <mergeCell ref="C45:K45"/>
    <mergeCell ref="C46:K46"/>
    <mergeCell ref="C47:K47"/>
    <mergeCell ref="D27:K27"/>
    <mergeCell ref="D28:K28"/>
    <mergeCell ref="D29:K29"/>
    <mergeCell ref="E32:K32"/>
    <mergeCell ref="E33:K33"/>
    <mergeCell ref="E34:K34"/>
    <mergeCell ref="C56:K56"/>
    <mergeCell ref="C57:K57"/>
    <mergeCell ref="C61:K61"/>
    <mergeCell ref="C66:K66"/>
    <mergeCell ref="C67:K67"/>
    <mergeCell ref="C68:K68"/>
    <mergeCell ref="C48:K48"/>
    <mergeCell ref="C49:K49"/>
    <mergeCell ref="C50:K50"/>
    <mergeCell ref="C51:K51"/>
    <mergeCell ref="C52:K52"/>
    <mergeCell ref="C55:K55"/>
    <mergeCell ref="C88:K88"/>
    <mergeCell ref="C90:K90"/>
    <mergeCell ref="D91:K91"/>
    <mergeCell ref="D92:K92"/>
    <mergeCell ref="C94:K94"/>
    <mergeCell ref="D95:K95"/>
    <mergeCell ref="C71:K71"/>
    <mergeCell ref="C73:K73"/>
    <mergeCell ref="C76:K76"/>
    <mergeCell ref="C77:K77"/>
    <mergeCell ref="B80:K80"/>
    <mergeCell ref="B83:K83"/>
    <mergeCell ref="C72:K72"/>
    <mergeCell ref="C105:K105"/>
    <mergeCell ref="C106:K106"/>
    <mergeCell ref="C107:K107"/>
    <mergeCell ref="C111:K111"/>
    <mergeCell ref="C112:K112"/>
    <mergeCell ref="C114:K114"/>
    <mergeCell ref="D96:K96"/>
    <mergeCell ref="C100:K100"/>
    <mergeCell ref="C101:K101"/>
    <mergeCell ref="C102:K102"/>
    <mergeCell ref="C103:K103"/>
    <mergeCell ref="C104:K104"/>
    <mergeCell ref="D127:K127"/>
    <mergeCell ref="C129:K129"/>
    <mergeCell ref="C131:K131"/>
    <mergeCell ref="C134:K134"/>
    <mergeCell ref="D136:K136"/>
    <mergeCell ref="D137:K137"/>
    <mergeCell ref="C118:K118"/>
    <mergeCell ref="C120:K120"/>
    <mergeCell ref="D123:K123"/>
    <mergeCell ref="D124:K124"/>
    <mergeCell ref="E125:K125"/>
    <mergeCell ref="E126:K126"/>
    <mergeCell ref="D146:K146"/>
    <mergeCell ref="D147:K147"/>
    <mergeCell ref="D148:K148"/>
    <mergeCell ref="C149:K149"/>
    <mergeCell ref="C150:K150"/>
    <mergeCell ref="C151:K151"/>
    <mergeCell ref="D138:K138"/>
    <mergeCell ref="E139:K139"/>
    <mergeCell ref="E140:K140"/>
    <mergeCell ref="C143:K143"/>
    <mergeCell ref="D144:K144"/>
    <mergeCell ref="D145:K145"/>
    <mergeCell ref="C162:K162"/>
    <mergeCell ref="C163:K163"/>
    <mergeCell ref="C164:K164"/>
    <mergeCell ref="C165:K165"/>
    <mergeCell ref="D166:K166"/>
    <mergeCell ref="D167:K167"/>
    <mergeCell ref="C154:K154"/>
    <mergeCell ref="D155:K155"/>
    <mergeCell ref="D156:K156"/>
    <mergeCell ref="D157:K157"/>
    <mergeCell ref="D158:K158"/>
    <mergeCell ref="C159:K159"/>
    <mergeCell ref="D174:K174"/>
    <mergeCell ref="C176:K176"/>
    <mergeCell ref="C177:K177"/>
    <mergeCell ref="C180:K180"/>
    <mergeCell ref="C181:K181"/>
    <mergeCell ref="C182:K182"/>
    <mergeCell ref="C168:K168"/>
    <mergeCell ref="C169:K169"/>
    <mergeCell ref="D170:K170"/>
    <mergeCell ref="D171:K171"/>
    <mergeCell ref="D172:K172"/>
    <mergeCell ref="D173:K173"/>
    <mergeCell ref="D191:K191"/>
    <mergeCell ref="D192:K192"/>
    <mergeCell ref="D193:K193"/>
    <mergeCell ref="D194:K194"/>
    <mergeCell ref="D195:K195"/>
    <mergeCell ref="C198:K198"/>
    <mergeCell ref="C183:K183"/>
    <mergeCell ref="D184:K184"/>
    <mergeCell ref="D185:K185"/>
    <mergeCell ref="D186:K186"/>
    <mergeCell ref="C189:K189"/>
    <mergeCell ref="C190:K190"/>
    <mergeCell ref="C207:K207"/>
    <mergeCell ref="C208:K208"/>
    <mergeCell ref="D212:K212"/>
    <mergeCell ref="D213:K213"/>
    <mergeCell ref="D214:K214"/>
    <mergeCell ref="D215:K215"/>
    <mergeCell ref="C199:K199"/>
    <mergeCell ref="C200:K200"/>
    <mergeCell ref="C201:K201"/>
    <mergeCell ref="C204:K204"/>
    <mergeCell ref="C205:K205"/>
    <mergeCell ref="C206:K206"/>
    <mergeCell ref="C224:K224"/>
    <mergeCell ref="C225:K225"/>
    <mergeCell ref="C226:K226"/>
    <mergeCell ref="C227:K227"/>
    <mergeCell ref="C228:K228"/>
    <mergeCell ref="C229:K229"/>
    <mergeCell ref="D216:K216"/>
    <mergeCell ref="D217:K217"/>
    <mergeCell ref="D218:K218"/>
    <mergeCell ref="B221:K221"/>
    <mergeCell ref="C222:K222"/>
    <mergeCell ref="C223:K223"/>
    <mergeCell ref="C242:K242"/>
    <mergeCell ref="C243:K243"/>
    <mergeCell ref="C244:K244"/>
    <mergeCell ref="C245:K245"/>
    <mergeCell ref="C246:K246"/>
    <mergeCell ref="C247:E247"/>
    <mergeCell ref="F247:K247"/>
    <mergeCell ref="C230:K230"/>
    <mergeCell ref="C231:K231"/>
    <mergeCell ref="B235:K235"/>
    <mergeCell ref="C236:K236"/>
    <mergeCell ref="C237:K237"/>
    <mergeCell ref="C238:K238"/>
    <mergeCell ref="B256:K256"/>
    <mergeCell ref="B257:K257"/>
    <mergeCell ref="B258:K258"/>
    <mergeCell ref="B259:K259"/>
    <mergeCell ref="B260:K260"/>
    <mergeCell ref="B261:K261"/>
    <mergeCell ref="F248:K248"/>
    <mergeCell ref="F249:K249"/>
    <mergeCell ref="F250:K250"/>
    <mergeCell ref="F251:K251"/>
    <mergeCell ref="C252:K252"/>
    <mergeCell ref="B255:K255"/>
    <mergeCell ref="C268:K268"/>
    <mergeCell ref="B274:K274"/>
    <mergeCell ref="B275:K275"/>
    <mergeCell ref="B276:K276"/>
    <mergeCell ref="B277:K277"/>
    <mergeCell ref="C281:K281"/>
    <mergeCell ref="C262:K262"/>
    <mergeCell ref="C263:K263"/>
    <mergeCell ref="C264:K264"/>
    <mergeCell ref="C265:K265"/>
    <mergeCell ref="C266:K266"/>
    <mergeCell ref="C267:K267"/>
    <mergeCell ref="C288:K288"/>
    <mergeCell ref="B292:K292"/>
    <mergeCell ref="B296:K296"/>
    <mergeCell ref="B300:K300"/>
    <mergeCell ref="B303:K303"/>
    <mergeCell ref="B305:K305"/>
    <mergeCell ref="C282:K282"/>
    <mergeCell ref="C283:K283"/>
    <mergeCell ref="C284:K284"/>
    <mergeCell ref="C285:K285"/>
    <mergeCell ref="C286:K286"/>
    <mergeCell ref="C287:K287"/>
    <mergeCell ref="C315:K315"/>
    <mergeCell ref="C316:K316"/>
    <mergeCell ref="C318:K318"/>
    <mergeCell ref="C319:K319"/>
    <mergeCell ref="C320:K320"/>
    <mergeCell ref="B322:K322"/>
    <mergeCell ref="B306:K306"/>
    <mergeCell ref="B308:K308"/>
    <mergeCell ref="B309:K309"/>
    <mergeCell ref="B311:K311"/>
    <mergeCell ref="B313:K313"/>
    <mergeCell ref="C314:K314"/>
    <mergeCell ref="B336:K336"/>
    <mergeCell ref="B338:K338"/>
    <mergeCell ref="B342:K342"/>
    <mergeCell ref="B343:K343"/>
    <mergeCell ref="B347:K347"/>
    <mergeCell ref="B349:K349"/>
    <mergeCell ref="B323:K323"/>
    <mergeCell ref="B324:K324"/>
    <mergeCell ref="B327:K327"/>
    <mergeCell ref="B329:K329"/>
    <mergeCell ref="B331:K331"/>
    <mergeCell ref="B332:K332"/>
    <mergeCell ref="A365:K365"/>
    <mergeCell ref="A366:K366"/>
    <mergeCell ref="B382:K382"/>
    <mergeCell ref="B383:K383"/>
    <mergeCell ref="B384:K384"/>
    <mergeCell ref="B385:K385"/>
    <mergeCell ref="B353:K353"/>
    <mergeCell ref="B354:K354"/>
    <mergeCell ref="B358:K358"/>
    <mergeCell ref="B359:K359"/>
    <mergeCell ref="B361:K361"/>
    <mergeCell ref="B363:K363"/>
    <mergeCell ref="B397:K397"/>
    <mergeCell ref="B399:K399"/>
    <mergeCell ref="B400:K400"/>
    <mergeCell ref="B401:K401"/>
    <mergeCell ref="B402:K402"/>
    <mergeCell ref="B405:K405"/>
    <mergeCell ref="B386:K386"/>
    <mergeCell ref="B387:K387"/>
    <mergeCell ref="B392:K392"/>
    <mergeCell ref="B393:K393"/>
    <mergeCell ref="B394:K394"/>
    <mergeCell ref="B396:K396"/>
    <mergeCell ref="B411:C411"/>
    <mergeCell ref="D411:H411"/>
    <mergeCell ref="I411:K411"/>
    <mergeCell ref="B407:C407"/>
    <mergeCell ref="D407:H407"/>
    <mergeCell ref="I407:K407"/>
    <mergeCell ref="B409:C409"/>
    <mergeCell ref="D409:H409"/>
    <mergeCell ref="I409:K409"/>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8" manualBreakCount="8">
    <brk id="89" max="10" man="1"/>
    <brk id="120" max="10" man="1"/>
    <brk id="156" max="10" man="1"/>
    <brk id="187" max="10" man="1"/>
    <brk id="246" max="10" man="1"/>
    <brk id="301" max="10" man="1"/>
    <brk id="333" max="10" man="1"/>
    <brk id="36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858113" r:id="rId4" name="Button 1">
              <controlPr defaultSize="0" print="0" autoFill="0" autoPict="0" macro="[0]!ToMainMenu">
                <anchor>
                  <from>
                    <xdr:col>14</xdr:col>
                    <xdr:colOff>22860</xdr:colOff>
                    <xdr:row>3</xdr:row>
                    <xdr:rowOff>175260</xdr:rowOff>
                  </from>
                  <to>
                    <xdr:col>16</xdr:col>
                    <xdr:colOff>228600</xdr:colOff>
                    <xdr:row>3</xdr:row>
                    <xdr:rowOff>419100</xdr:rowOff>
                  </to>
                </anchor>
              </controlPr>
            </control>
          </mc:Choice>
        </mc:AlternateContent>
        <mc:AlternateContent xmlns:mc="http://schemas.openxmlformats.org/markup-compatibility/2006">
          <mc:Choice Requires="x14">
            <control shapeId="858114" r:id="rId5" name="Button 2">
              <controlPr defaultSize="0" print="0" autoFill="0" autoPict="0" macro="[0]!PrintSheet">
                <anchor>
                  <from>
                    <xdr:col>14</xdr:col>
                    <xdr:colOff>22860</xdr:colOff>
                    <xdr:row>6</xdr:row>
                    <xdr:rowOff>121920</xdr:rowOff>
                  </from>
                  <to>
                    <xdr:col>16</xdr:col>
                    <xdr:colOff>228600</xdr:colOff>
                    <xdr:row>8</xdr:row>
                    <xdr:rowOff>30480</xdr:rowOff>
                  </to>
                </anchor>
              </controlPr>
            </control>
          </mc:Choice>
        </mc:AlternateContent>
        <mc:AlternateContent xmlns:mc="http://schemas.openxmlformats.org/markup-compatibility/2006">
          <mc:Choice Requires="x14">
            <control shapeId="858115" r:id="rId6" name="Button 3">
              <controlPr defaultSize="0" print="0" autoFill="0" autoPict="0" macro="[0]!PrintPreview">
                <anchor>
                  <from>
                    <xdr:col>14</xdr:col>
                    <xdr:colOff>22860</xdr:colOff>
                    <xdr:row>3</xdr:row>
                    <xdr:rowOff>441960</xdr:rowOff>
                  </from>
                  <to>
                    <xdr:col>16</xdr:col>
                    <xdr:colOff>228600</xdr:colOff>
                    <xdr:row>5</xdr:row>
                    <xdr:rowOff>22860</xdr:rowOff>
                  </to>
                </anchor>
              </controlPr>
            </control>
          </mc:Choice>
        </mc:AlternateContent>
        <mc:AlternateContent xmlns:mc="http://schemas.openxmlformats.org/markup-compatibility/2006">
          <mc:Choice Requires="x14">
            <control shapeId="858116" r:id="rId7" name="Button 4">
              <controlPr defaultSize="0" print="0" autoFill="0" autoPict="0" macro="[0]!ToDataEntry">
                <anchor>
                  <from>
                    <xdr:col>14</xdr:col>
                    <xdr:colOff>22860</xdr:colOff>
                    <xdr:row>8</xdr:row>
                    <xdr:rowOff>45720</xdr:rowOff>
                  </from>
                  <to>
                    <xdr:col>16</xdr:col>
                    <xdr:colOff>228600</xdr:colOff>
                    <xdr:row>9</xdr:row>
                    <xdr:rowOff>121920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3">
    <tabColor rgb="FFC00000"/>
  </sheetPr>
  <dimension ref="A1:G169"/>
  <sheetViews>
    <sheetView showGridLines="0" zoomScaleNormal="100" workbookViewId="0">
      <selection activeCell="C97" sqref="C97:G97"/>
    </sheetView>
  </sheetViews>
  <sheetFormatPr defaultColWidth="8.88671875" defaultRowHeight="14.4"/>
  <cols>
    <col min="1" max="1" width="6.6640625" style="1366" customWidth="1"/>
    <col min="2" max="2" width="6.5546875" style="1366" customWidth="1"/>
    <col min="3" max="3" width="70.109375" style="1366" customWidth="1"/>
    <col min="4" max="4" width="8.109375" style="1366" customWidth="1"/>
    <col min="5" max="5" width="10.44140625" style="1366" customWidth="1"/>
    <col min="6" max="6" width="8.88671875" style="1366"/>
    <col min="7" max="7" width="14.33203125" style="1366" customWidth="1"/>
    <col min="8" max="16384" width="8.88671875" style="1366"/>
  </cols>
  <sheetData>
    <row r="1" spans="1:7">
      <c r="A1" s="3581" t="str">
        <f>CONCATENATE('Table of Contents'!B49," - ",'Table of Contents'!C49)</f>
        <v>C2.3 - Preliminary and General - EPWP (If applicable)</v>
      </c>
      <c r="B1" s="3581"/>
      <c r="C1" s="3581"/>
      <c r="D1" s="3581"/>
      <c r="E1" s="3581"/>
      <c r="F1" s="3581"/>
      <c r="G1" s="3581"/>
    </row>
    <row r="2" spans="1:7" ht="30.75" customHeight="1">
      <c r="A2" s="1189" t="s">
        <v>2257</v>
      </c>
      <c r="B2" s="1190" t="s">
        <v>2258</v>
      </c>
      <c r="C2" s="1191" t="s">
        <v>28</v>
      </c>
      <c r="D2" s="1192" t="s">
        <v>644</v>
      </c>
      <c r="E2" s="1193" t="s">
        <v>568</v>
      </c>
      <c r="F2" s="1194" t="s">
        <v>642</v>
      </c>
      <c r="G2" s="1195" t="s">
        <v>1538</v>
      </c>
    </row>
    <row r="3" spans="1:7">
      <c r="A3" s="1367"/>
      <c r="B3" s="1368"/>
      <c r="C3" s="1164" t="s">
        <v>2494</v>
      </c>
      <c r="D3" s="1369"/>
      <c r="E3" s="1370"/>
      <c r="F3" s="1371"/>
      <c r="G3" s="1372"/>
    </row>
    <row r="4" spans="1:7">
      <c r="A4" s="1367"/>
      <c r="B4" s="1368"/>
      <c r="D4" s="1369"/>
      <c r="E4" s="1370"/>
      <c r="F4" s="1371"/>
      <c r="G4" s="1372"/>
    </row>
    <row r="5" spans="1:7">
      <c r="A5" s="1367">
        <v>1</v>
      </c>
      <c r="B5" s="1368"/>
      <c r="C5" s="3583" t="str">
        <f>+'EPWP Con&amp;Spec'!B5</f>
        <v>EPWP CONDITIONS AND SPECIFICATIONS</v>
      </c>
      <c r="D5" s="1369"/>
      <c r="E5" s="1370"/>
      <c r="F5" s="1371"/>
      <c r="G5" s="1372"/>
    </row>
    <row r="6" spans="1:7">
      <c r="A6" s="1367"/>
      <c r="B6" s="1368"/>
      <c r="C6" s="3583"/>
      <c r="D6" s="1369"/>
      <c r="E6" s="1370"/>
      <c r="F6" s="1371"/>
      <c r="G6" s="1372"/>
    </row>
    <row r="7" spans="1:7">
      <c r="A7" s="1367"/>
      <c r="B7" s="1368"/>
      <c r="D7" s="1369"/>
      <c r="E7" s="1370"/>
      <c r="F7" s="1371"/>
      <c r="G7" s="1372"/>
    </row>
    <row r="8" spans="1:7">
      <c r="A8" s="1367">
        <v>1</v>
      </c>
      <c r="B8" s="1368"/>
      <c r="C8" s="1164" t="str">
        <f>+'EPWP Con&amp;Spec'!B7</f>
        <v>1 a Employment Targets</v>
      </c>
      <c r="D8" s="1369"/>
      <c r="E8" s="1370"/>
      <c r="F8" s="1371"/>
      <c r="G8" s="1372"/>
    </row>
    <row r="9" spans="1:7">
      <c r="A9" s="1367"/>
      <c r="B9" s="1368"/>
      <c r="D9" s="1369"/>
      <c r="E9" s="1370"/>
      <c r="F9" s="1371"/>
      <c r="G9" s="1372"/>
    </row>
    <row r="10" spans="1:7" ht="82.5" customHeight="1">
      <c r="A10" s="1367"/>
      <c r="B10" s="1368"/>
      <c r="C10" s="1373" t="str">
        <f>+'EPWP Con&amp;Spec'!B8</f>
        <v>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 No of jobs to be created = …….</v>
      </c>
      <c r="D10" s="1369"/>
      <c r="E10" s="1370"/>
      <c r="F10" s="1371"/>
      <c r="G10" s="1372"/>
    </row>
    <row r="11" spans="1:7">
      <c r="A11" s="1367"/>
      <c r="B11" s="1368"/>
      <c r="C11" s="1373" t="str">
        <f>+'EPWP Con&amp;Spec'!B9</f>
        <v>F:............................. V:............................ T:.....................................</v>
      </c>
      <c r="D11" s="1369" t="str">
        <f>+'EPWP Con&amp;Spec'!K9</f>
        <v>Item</v>
      </c>
      <c r="E11" s="1370"/>
      <c r="F11" s="1371"/>
      <c r="G11" s="1372"/>
    </row>
    <row r="12" spans="1:7">
      <c r="A12" s="1367"/>
      <c r="B12" s="1368"/>
      <c r="D12" s="1369"/>
      <c r="E12" s="1370"/>
      <c r="F12" s="1371"/>
      <c r="G12" s="1372"/>
    </row>
    <row r="13" spans="1:7">
      <c r="A13" s="1367"/>
      <c r="B13" s="1368"/>
      <c r="C13" s="1164" t="str">
        <f>+'EPWP Con&amp;Spec'!B11</f>
        <v>1 b Employment requirements</v>
      </c>
      <c r="D13" s="1369"/>
      <c r="E13" s="1370"/>
      <c r="F13" s="1371"/>
      <c r="G13" s="1372"/>
    </row>
    <row r="14" spans="1:7">
      <c r="A14" s="1367"/>
      <c r="B14" s="1368"/>
      <c r="D14" s="1369"/>
      <c r="E14" s="1370"/>
      <c r="F14" s="1371"/>
      <c r="G14" s="1372"/>
    </row>
    <row r="15" spans="1:7" ht="32.4" customHeight="1">
      <c r="A15" s="1367"/>
      <c r="B15" s="1368"/>
      <c r="C15" s="1373" t="str">
        <f>+'EPWP Con&amp;Spec'!B12</f>
        <v>Tenderers are advised that this contract will be subject to the Expanded Public Works Program (EPWP) aimed at alleviating and reducing unemployment.</v>
      </c>
      <c r="D15" s="1369"/>
      <c r="E15" s="1370"/>
      <c r="F15" s="1371"/>
      <c r="G15" s="1372"/>
    </row>
    <row r="16" spans="1:7">
      <c r="A16" s="1367"/>
      <c r="B16" s="1368"/>
      <c r="C16" s="1373"/>
      <c r="D16" s="1369"/>
      <c r="E16" s="1370"/>
      <c r="F16" s="1371"/>
      <c r="G16" s="1372"/>
    </row>
    <row r="17" spans="1:7">
      <c r="A17" s="1367"/>
      <c r="B17" s="1368"/>
      <c r="D17" s="1369"/>
      <c r="E17" s="1370"/>
      <c r="F17" s="1371"/>
      <c r="G17" s="1372"/>
    </row>
    <row r="18" spans="1:7" ht="28.8">
      <c r="A18" s="1367"/>
      <c r="B18" s="1368"/>
      <c r="C18" s="1374" t="str">
        <f>+'EPWP Con&amp;Spec'!B14</f>
        <v>Tenderers must allow for any costs for the employement of unskilled labour as per the requirements of the EPWP program;</v>
      </c>
      <c r="D18" s="1369"/>
      <c r="E18" s="1370"/>
      <c r="F18" s="1371"/>
      <c r="G18" s="1372"/>
    </row>
    <row r="19" spans="1:7">
      <c r="A19" s="1367">
        <v>1</v>
      </c>
      <c r="B19" s="1368"/>
      <c r="C19" s="1366" t="str">
        <f>+'EPWP Con&amp;Spec'!C15</f>
        <v>55% to be women</v>
      </c>
      <c r="D19" s="1369"/>
      <c r="E19" s="1370"/>
      <c r="F19" s="1371"/>
      <c r="G19" s="1372"/>
    </row>
    <row r="20" spans="1:7">
      <c r="A20" s="1367"/>
      <c r="B20" s="1368"/>
      <c r="C20" s="1366" t="str">
        <f>+'EPWP Con&amp;Spec'!C16</f>
        <v>55% to be youth aged between 18 and 35 years</v>
      </c>
      <c r="D20" s="1369"/>
      <c r="E20" s="1370"/>
      <c r="F20" s="1371"/>
      <c r="G20" s="1372"/>
    </row>
    <row r="21" spans="1:7">
      <c r="A21" s="1367"/>
      <c r="B21" s="1368"/>
      <c r="C21" s="1366" t="str">
        <f>+'EPWP Con&amp;Spec'!C17</f>
        <v xml:space="preserve">2% to be people living with disability </v>
      </c>
      <c r="D21" s="1369"/>
      <c r="E21" s="1370"/>
      <c r="F21" s="1371"/>
      <c r="G21" s="1372"/>
    </row>
    <row r="22" spans="1:7" ht="9" customHeight="1">
      <c r="A22" s="1367"/>
      <c r="B22" s="1368"/>
      <c r="D22" s="1369"/>
      <c r="E22" s="1370"/>
      <c r="F22" s="1371"/>
      <c r="G22" s="1372"/>
    </row>
    <row r="23" spans="1:7" ht="18" customHeight="1">
      <c r="A23" s="1367">
        <v>1</v>
      </c>
      <c r="B23" s="1368"/>
      <c r="C23" s="1375" t="str">
        <f>+""&amp;+'EPWP Con&amp;Spec'!B19*100&amp;"% unskilled labour utilised must reside within the boundries of the Municipality"</f>
        <v>100% unskilled labour utilised must reside within the boundries of the Municipality</v>
      </c>
      <c r="D23" s="1369"/>
      <c r="E23" s="1370"/>
      <c r="F23" s="1371"/>
      <c r="G23" s="1372"/>
    </row>
    <row r="24" spans="1:7" ht="60.75" customHeight="1">
      <c r="A24" s="1367">
        <v>1</v>
      </c>
      <c r="B24" s="1368"/>
      <c r="C24" s="1375" t="s">
        <v>2525</v>
      </c>
      <c r="E24" s="1376"/>
      <c r="F24" s="1371"/>
      <c r="G24" s="1372"/>
    </row>
    <row r="25" spans="1:7">
      <c r="A25" s="1367"/>
      <c r="B25" s="1368"/>
      <c r="C25" s="1366" t="str">
        <f>+'EPWP Con&amp;Spec'!B21</f>
        <v>F:............................. V:............................ T:.....................................</v>
      </c>
      <c r="D25" s="1369" t="str">
        <f>+'EPWP Con&amp;Spec'!K21</f>
        <v>Item</v>
      </c>
      <c r="E25" s="1370"/>
      <c r="F25" s="1371"/>
      <c r="G25" s="1372"/>
    </row>
    <row r="26" spans="1:7">
      <c r="A26" s="1367"/>
      <c r="B26" s="1368"/>
      <c r="D26" s="1369"/>
      <c r="E26" s="1370"/>
      <c r="F26" s="1371"/>
      <c r="G26" s="1372"/>
    </row>
    <row r="27" spans="1:7">
      <c r="B27" s="1368"/>
      <c r="C27" s="1164" t="str">
        <f>+'EPWP Con&amp;Spec'!B23</f>
        <v>1 c Labour rate and payment intervals</v>
      </c>
      <c r="D27" s="1369"/>
      <c r="E27" s="1370"/>
      <c r="F27" s="1371"/>
      <c r="G27" s="1372"/>
    </row>
    <row r="28" spans="1:7">
      <c r="A28" s="1367"/>
      <c r="B28" s="1368"/>
      <c r="C28" s="1164"/>
      <c r="D28" s="1369"/>
      <c r="E28" s="1370"/>
      <c r="F28" s="1371"/>
      <c r="G28" s="1372"/>
    </row>
    <row r="29" spans="1:7" ht="92.4" customHeight="1">
      <c r="A29" s="1367">
        <v>1</v>
      </c>
      <c r="B29" s="1368"/>
      <c r="C29" s="1373" t="str">
        <f>+'EPWP Con&amp;Spec'!B24</f>
        <v>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v>
      </c>
      <c r="D29" s="1369"/>
      <c r="E29" s="1370"/>
      <c r="F29" s="1371"/>
      <c r="G29" s="1372"/>
    </row>
    <row r="30" spans="1:7" ht="51" customHeight="1">
      <c r="A30" s="1367">
        <v>1</v>
      </c>
      <c r="B30" s="1368"/>
      <c r="C30" s="1373" t="str">
        <f>+'EPWP Con&amp;Spec'!B26</f>
        <v>Contractors should make endeavours to ensure that labourers, particularly unskilled are remunerated on fortnight basis and prior notification be made should there be a shortfall on their wages.</v>
      </c>
      <c r="D30" s="1369"/>
      <c r="E30" s="1370"/>
      <c r="F30" s="1371"/>
      <c r="G30" s="1372"/>
    </row>
    <row r="31" spans="1:7" ht="50.4" customHeight="1">
      <c r="A31" s="1367" t="s">
        <v>517</v>
      </c>
      <c r="B31" s="1368"/>
      <c r="C31" s="1373" t="str">
        <f>+'EPWP Con&amp;Spec'!B28</f>
        <v>The labour rate for local unskilled shall also be determined in consideration of the location of the project, i.e. for projects implemented in urbanized municipalities will not be the same as that for rural municipalities.</v>
      </c>
      <c r="D31" s="1369"/>
      <c r="E31" s="1370"/>
      <c r="F31" s="1371"/>
      <c r="G31" s="1372"/>
    </row>
    <row r="32" spans="1:7" ht="14.4" customHeight="1">
      <c r="A32" s="1367"/>
      <c r="B32" s="1368"/>
      <c r="C32" s="1373" t="str">
        <f>+'EPWP Con&amp;Spec'!B29</f>
        <v>F:............................. V:............................ T:.....................................</v>
      </c>
      <c r="D32" s="1373" t="str">
        <f>+'EPWP Con&amp;Spec'!K29</f>
        <v>Item</v>
      </c>
      <c r="E32" s="1370"/>
      <c r="F32" s="1371"/>
      <c r="G32" s="1372"/>
    </row>
    <row r="33" spans="1:7">
      <c r="A33" s="1367"/>
      <c r="B33" s="1368"/>
      <c r="D33" s="1369"/>
      <c r="E33" s="1370"/>
      <c r="F33" s="1371"/>
      <c r="G33" s="1372"/>
    </row>
    <row r="34" spans="1:7">
      <c r="A34" s="1367"/>
      <c r="B34" s="1368"/>
      <c r="D34" s="1369"/>
      <c r="E34" s="1370"/>
      <c r="F34" s="1371"/>
      <c r="G34" s="1372"/>
    </row>
    <row r="35" spans="1:7" ht="20.399999999999999" customHeight="1">
      <c r="A35" s="1367"/>
      <c r="B35" s="1368"/>
      <c r="C35" s="1164" t="str">
        <f>+'EPWP Con&amp;Spec'!B31</f>
        <v>2 a Labour Intensive Construction (LIC) method</v>
      </c>
      <c r="D35" s="1369">
        <f>+'EPWP Con&amp;Spec'!K31</f>
        <v>0</v>
      </c>
      <c r="E35" s="1370"/>
      <c r="F35" s="1371"/>
      <c r="G35" s="1372"/>
    </row>
    <row r="36" spans="1:7">
      <c r="A36" s="1367"/>
      <c r="B36" s="1368"/>
      <c r="D36" s="1369"/>
      <c r="E36" s="1370"/>
      <c r="F36" s="1371"/>
      <c r="G36" s="1372"/>
    </row>
    <row r="37" spans="1:7" ht="31.2" customHeight="1">
      <c r="A37" s="1367"/>
      <c r="B37" s="1368"/>
      <c r="C37" s="1377" t="str">
        <f>+'EPWP Con&amp;Spec'!B32</f>
        <v>On site there must a person(s) having competency in managing and implementing LIC methods.</v>
      </c>
      <c r="D37" s="1369"/>
      <c r="E37" s="1370"/>
      <c r="F37" s="1371"/>
      <c r="G37" s="1372"/>
    </row>
    <row r="38" spans="1:7">
      <c r="A38" s="1367">
        <v>1</v>
      </c>
      <c r="B38" s="1368"/>
      <c r="C38" s="1366" t="str">
        <f>+'EPWP Con&amp;Spec'!B33</f>
        <v xml:space="preserve"> *Foreman @ NQF Level 4 the Unit Standard on Implementing LIC methods on site.</v>
      </c>
      <c r="D38" s="1369"/>
      <c r="E38" s="1370"/>
      <c r="F38" s="1371"/>
      <c r="G38" s="1372"/>
    </row>
    <row r="39" spans="1:7">
      <c r="A39" s="1367"/>
      <c r="B39" s="1368"/>
      <c r="D39" s="1369"/>
      <c r="E39" s="1370"/>
      <c r="F39" s="1371"/>
      <c r="G39" s="1372"/>
    </row>
    <row r="40" spans="1:7">
      <c r="A40" s="1367">
        <v>1</v>
      </c>
      <c r="B40" s="1368"/>
      <c r="C40" s="3582" t="str">
        <f>+'EPWP Con&amp;Spec'!B34</f>
        <v>*Site Agent/ Managers @ NQF level  5 the Unit Standard on Manage Labour-Intensive Skills Programme both must be CETA accredited</v>
      </c>
      <c r="D40" s="1369"/>
      <c r="E40" s="1370"/>
      <c r="F40" s="1371"/>
      <c r="G40" s="1372"/>
    </row>
    <row r="41" spans="1:7">
      <c r="A41" s="1367"/>
      <c r="B41" s="1368"/>
      <c r="C41" s="3582"/>
      <c r="D41" s="1369"/>
      <c r="E41" s="1370"/>
      <c r="F41" s="1371"/>
      <c r="G41" s="1372"/>
    </row>
    <row r="42" spans="1:7">
      <c r="A42" s="1367"/>
      <c r="B42" s="1368"/>
      <c r="D42" s="1369"/>
      <c r="E42" s="1370"/>
      <c r="F42" s="1371"/>
      <c r="G42" s="1372"/>
    </row>
    <row r="43" spans="1:7" ht="15.6" customHeight="1">
      <c r="A43" s="1367">
        <v>1</v>
      </c>
      <c r="B43" s="1368"/>
      <c r="C43" s="1374" t="str">
        <f>+'EPWP Con&amp;Spec'!B35</f>
        <v>F:............................. V:............................ T:.....................................</v>
      </c>
      <c r="D43" s="1374" t="str">
        <f>+'EPWP Con&amp;Spec'!K35</f>
        <v>Item</v>
      </c>
      <c r="E43" s="1370"/>
      <c r="F43" s="1371"/>
      <c r="G43" s="1372"/>
    </row>
    <row r="44" spans="1:7">
      <c r="A44" s="1367"/>
      <c r="B44" s="1368"/>
      <c r="C44" s="1377" t="s">
        <v>517</v>
      </c>
      <c r="D44" s="1369"/>
      <c r="E44" s="1370"/>
      <c r="F44" s="1371"/>
      <c r="G44" s="1372"/>
    </row>
    <row r="45" spans="1:7">
      <c r="A45" s="1367"/>
      <c r="B45" s="1368"/>
      <c r="C45" s="1164" t="str">
        <f>+'EPWP Con&amp;Spec'!B37</f>
        <v>2 b Labour Intensive Construction Method</v>
      </c>
      <c r="D45" s="1369" t="s">
        <v>517</v>
      </c>
      <c r="E45" s="1370"/>
      <c r="F45" s="1371"/>
      <c r="G45" s="1372"/>
    </row>
    <row r="46" spans="1:7">
      <c r="A46" s="1367"/>
      <c r="B46" s="1368"/>
      <c r="D46" s="1369"/>
      <c r="E46" s="1370"/>
      <c r="F46" s="1371"/>
      <c r="G46" s="1372"/>
    </row>
    <row r="47" spans="1:7" ht="43.2">
      <c r="A47" s="1367"/>
      <c r="B47" s="1368"/>
      <c r="C47" s="1377" t="str">
        <f>+'EPWP Con&amp;Spec'!B38</f>
        <v xml:space="preserve">Those parts of the contract to be constructed using Labour Intensive methods will be marked in the BoQ with letter LI (indicating Labour Intensive) against every item so designated. Such works will only be constructed using method so indicated. </v>
      </c>
      <c r="D47" s="1369"/>
      <c r="E47" s="1370"/>
      <c r="F47" s="1371"/>
      <c r="G47" s="1372"/>
    </row>
    <row r="48" spans="1:7">
      <c r="A48" s="1367"/>
      <c r="B48" s="1368"/>
      <c r="D48" s="1369"/>
      <c r="E48" s="1370"/>
      <c r="F48" s="1371"/>
      <c r="G48" s="1372"/>
    </row>
    <row r="49" spans="1:7" ht="45" customHeight="1">
      <c r="A49" s="1367"/>
      <c r="B49" s="1368"/>
      <c r="C49" s="1373" t="str">
        <f>+'EPWP Con&amp;Spec'!B39</f>
        <v>Reference to be made to Guidelines for the implementation of Labour Intensive Infrastructure projects under EPWP. "Scope of Work in Respect of Work Relating to the Expanded Public Works Programme (EPWP)"</v>
      </c>
      <c r="D49" s="1369"/>
      <c r="E49" s="1370"/>
      <c r="F49" s="1371"/>
      <c r="G49" s="1372"/>
    </row>
    <row r="50" spans="1:7">
      <c r="A50" s="1367"/>
      <c r="B50" s="1368"/>
      <c r="C50" s="1373"/>
      <c r="D50" s="1369"/>
      <c r="E50" s="1370"/>
      <c r="F50" s="1371"/>
      <c r="G50" s="1372"/>
    </row>
    <row r="51" spans="1:7" ht="14.4" customHeight="1">
      <c r="A51" s="1367">
        <v>1</v>
      </c>
      <c r="B51" s="1368"/>
      <c r="C51" s="1373" t="str">
        <f>+'EPWP Con&amp;Spec'!B40</f>
        <v>F:............................. V:............................ T:.....................................</v>
      </c>
      <c r="D51" s="1373" t="str">
        <f>+'EPWP Con&amp;Spec'!K40</f>
        <v>Item</v>
      </c>
      <c r="E51" s="1370"/>
      <c r="F51" s="1371"/>
      <c r="G51" s="1372"/>
    </row>
    <row r="52" spans="1:7">
      <c r="A52" s="1367"/>
      <c r="B52" s="1368"/>
      <c r="C52" s="1373"/>
      <c r="D52" s="1369"/>
      <c r="E52" s="1370"/>
      <c r="F52" s="1371"/>
      <c r="G52" s="1372"/>
    </row>
    <row r="53" spans="1:7">
      <c r="A53" s="1367"/>
      <c r="B53" s="1368"/>
      <c r="C53" s="1373"/>
      <c r="D53" s="1369"/>
      <c r="E53" s="1370"/>
      <c r="F53" s="1371"/>
      <c r="G53" s="1372"/>
    </row>
    <row r="54" spans="1:7">
      <c r="A54" s="1367"/>
      <c r="B54" s="1368"/>
      <c r="C54" s="1164" t="str">
        <f>+'EPWP Con&amp;Spec'!B42</f>
        <v>3 Record Keeping</v>
      </c>
      <c r="D54" s="1369" t="s">
        <v>517</v>
      </c>
      <c r="E54" s="1370"/>
      <c r="F54" s="1371"/>
      <c r="G54" s="1372"/>
    </row>
    <row r="55" spans="1:7">
      <c r="A55" s="1367"/>
      <c r="B55" s="1368"/>
      <c r="D55" s="1369"/>
      <c r="E55" s="1370"/>
      <c r="F55" s="1371"/>
      <c r="G55" s="1372"/>
    </row>
    <row r="56" spans="1:7" ht="72">
      <c r="A56" s="1367">
        <v>2</v>
      </c>
      <c r="B56" s="1368"/>
      <c r="C56" s="1377" t="str">
        <f>+'EPWP Con&amp;Spec'!B43</f>
        <v>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v>
      </c>
      <c r="D56" s="1369"/>
      <c r="E56" s="1370"/>
      <c r="F56" s="1371"/>
      <c r="G56" s="1372"/>
    </row>
    <row r="57" spans="1:7">
      <c r="A57" s="1367"/>
      <c r="B57" s="1368"/>
      <c r="D57" s="1369"/>
      <c r="E57" s="1370"/>
      <c r="F57" s="1371"/>
      <c r="G57" s="1372"/>
    </row>
    <row r="58" spans="1:7" ht="14.4" customHeight="1">
      <c r="A58" s="1367"/>
      <c r="B58" s="1368"/>
      <c r="C58" s="1373" t="str">
        <f>+'EPWP Con&amp;Spec'!B44</f>
        <v>F:............................. V:............................ T:.....................................</v>
      </c>
      <c r="D58" s="1373" t="str">
        <f>+'EPWP Con&amp;Spec'!K44</f>
        <v>Item</v>
      </c>
      <c r="E58" s="1370"/>
      <c r="F58" s="1371"/>
      <c r="G58" s="1372"/>
    </row>
    <row r="59" spans="1:7">
      <c r="A59" s="1367"/>
      <c r="B59" s="1368"/>
      <c r="C59" s="1373"/>
      <c r="D59" s="1369"/>
      <c r="E59" s="1370"/>
      <c r="F59" s="1371"/>
      <c r="G59" s="1372"/>
    </row>
    <row r="60" spans="1:7" ht="43.2">
      <c r="A60" s="1367"/>
      <c r="B60" s="1368"/>
      <c r="C60" s="1377" t="str">
        <f>+'EPWP Con&amp;Spec'!B46</f>
        <v>3.2 The employer must keep this record for a period of at least three (3) years after the completion of the project in his/her office as the project site office would have been relocated.</v>
      </c>
      <c r="D60" s="1369">
        <f>+'EPWP Con&amp;Spec'!K46</f>
        <v>0</v>
      </c>
      <c r="E60" s="1370"/>
      <c r="F60" s="1371"/>
      <c r="G60" s="1372"/>
    </row>
    <row r="61" spans="1:7" ht="57.6">
      <c r="A61" s="1367"/>
      <c r="B61" s="1368"/>
      <c r="C61" s="1377" t="str">
        <f>+'EPWP Con&amp;Spec'!B47</f>
        <v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v>
      </c>
      <c r="D61" s="1369"/>
      <c r="E61" s="1370"/>
      <c r="F61" s="1371"/>
      <c r="G61" s="1372"/>
    </row>
    <row r="62" spans="1:7" ht="14.4" customHeight="1">
      <c r="A62" s="1367"/>
      <c r="B62" s="1368"/>
      <c r="C62" s="1373" t="str">
        <f>+'EPWP Con&amp;Spec'!B48</f>
        <v>F:............................. V:............................ T:.....................................</v>
      </c>
      <c r="D62" s="1373" t="str">
        <f>+'EPWP Con&amp;Spec'!K48</f>
        <v>Item</v>
      </c>
      <c r="E62" s="1370"/>
      <c r="F62" s="1371"/>
      <c r="G62" s="1372"/>
    </row>
    <row r="63" spans="1:7" ht="14.4" customHeight="1">
      <c r="A63" s="1367"/>
      <c r="B63" s="1368"/>
      <c r="C63" s="1377"/>
      <c r="D63" s="1373"/>
      <c r="E63" s="1370"/>
      <c r="F63" s="1371"/>
      <c r="G63" s="1372"/>
    </row>
    <row r="64" spans="1:7" ht="14.4" customHeight="1">
      <c r="A64" s="1367"/>
      <c r="B64" s="1368"/>
      <c r="C64" s="1155" t="str">
        <f>+'EPWP Con&amp;Spec'!B50</f>
        <v>4 EPWP Reporting as per EPWP data form</v>
      </c>
      <c r="D64" s="1373"/>
      <c r="E64" s="1370"/>
      <c r="F64" s="1371"/>
      <c r="G64" s="1372"/>
    </row>
    <row r="65" spans="1:7" ht="14.4" customHeight="1">
      <c r="A65" s="1367"/>
      <c r="B65" s="1368"/>
      <c r="C65" s="1155"/>
      <c r="D65" s="1373"/>
      <c r="E65" s="1370"/>
      <c r="F65" s="1371"/>
      <c r="G65" s="1372"/>
    </row>
    <row r="66" spans="1:7" ht="78" customHeight="1">
      <c r="A66" s="1367"/>
      <c r="B66" s="1368"/>
      <c r="C66" s="1377" t="str">
        <f>+'EPWP Con&amp;Spec'!B51</f>
        <v>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v>
      </c>
      <c r="D66" s="1373"/>
      <c r="E66" s="1370"/>
      <c r="F66" s="1371"/>
      <c r="G66" s="1372"/>
    </row>
    <row r="67" spans="1:7" ht="14.4" customHeight="1">
      <c r="A67" s="1367"/>
      <c r="B67" s="1368"/>
      <c r="C67" s="1377" t="str">
        <f>+'EPWP Con&amp;Spec'!B52</f>
        <v>F:............................. V:............................ T:.....................................</v>
      </c>
      <c r="D67" s="1377" t="str">
        <f>+'EPWP Con&amp;Spec'!K52</f>
        <v>Item</v>
      </c>
      <c r="E67" s="1370"/>
      <c r="F67" s="1371"/>
      <c r="G67" s="1372"/>
    </row>
    <row r="68" spans="1:7">
      <c r="A68" s="1367"/>
      <c r="B68" s="1368"/>
      <c r="C68" s="1366" t="s">
        <v>517</v>
      </c>
      <c r="D68" s="1369"/>
      <c r="E68" s="1370"/>
      <c r="F68" s="1371"/>
      <c r="G68" s="1372"/>
    </row>
    <row r="69" spans="1:7">
      <c r="A69" s="1367"/>
      <c r="B69" s="1368"/>
      <c r="C69" s="1164" t="str">
        <f>+'EPWP Con&amp;Spec'!B54</f>
        <v>5 EPWP Promotion</v>
      </c>
      <c r="D69" s="1369"/>
      <c r="E69" s="1370"/>
      <c r="F69" s="1371"/>
      <c r="G69" s="1372"/>
    </row>
    <row r="70" spans="1:7">
      <c r="A70" s="1367"/>
      <c r="B70" s="1368"/>
      <c r="D70" s="1369"/>
      <c r="E70" s="1370"/>
      <c r="F70" s="1371"/>
      <c r="G70" s="1372"/>
    </row>
    <row r="71" spans="1:7">
      <c r="A71" s="1367"/>
      <c r="B71" s="1368"/>
      <c r="C71" s="1366" t="str">
        <f>+'EPWP Con&amp;Spec'!B55</f>
        <v>5.1EPWP signage board</v>
      </c>
      <c r="D71" s="1369"/>
      <c r="E71" s="1370"/>
      <c r="F71" s="1371"/>
      <c r="G71" s="1372"/>
    </row>
    <row r="72" spans="1:7">
      <c r="A72" s="1367"/>
      <c r="B72" s="1368"/>
      <c r="C72" s="3582" t="str">
        <f>+'EPWP Con&amp;Spec'!B56</f>
        <v xml:space="preserve">EPWP Program at the project level shall always be promoted through have the projects signage board that embrace EPWP logo at the bottom, correct measurement for this signage board will be provided by the project leader during the site handing over meeting.         </v>
      </c>
      <c r="D72" s="1369"/>
      <c r="E72" s="1370"/>
      <c r="F72" s="1371"/>
      <c r="G72" s="1372"/>
    </row>
    <row r="73" spans="1:7">
      <c r="A73" s="1367"/>
      <c r="B73" s="1368"/>
      <c r="C73" s="3582"/>
      <c r="D73" s="1369"/>
      <c r="E73" s="1370"/>
      <c r="F73" s="1371"/>
      <c r="G73" s="1372"/>
    </row>
    <row r="74" spans="1:7">
      <c r="A74" s="1367"/>
      <c r="B74" s="1368"/>
      <c r="C74" s="3582"/>
      <c r="D74" s="1369"/>
      <c r="E74" s="1370"/>
      <c r="F74" s="1371"/>
      <c r="G74" s="1372"/>
    </row>
    <row r="75" spans="1:7">
      <c r="A75" s="1367"/>
      <c r="B75" s="1368"/>
      <c r="C75" s="3582"/>
      <c r="D75" s="1369"/>
      <c r="E75" s="1370"/>
      <c r="F75" s="1371"/>
      <c r="G75" s="1372"/>
    </row>
    <row r="76" spans="1:7" ht="20.25" customHeight="1">
      <c r="A76" s="1367"/>
      <c r="B76" s="1368"/>
      <c r="C76" s="1378" t="str">
        <f>+'EPWP Con&amp;Spec'!B57</f>
        <v>F:............................. V:............................ T:.....................................</v>
      </c>
      <c r="D76" s="1369" t="str">
        <f>+'EPWP Con&amp;Spec'!K57</f>
        <v>Item</v>
      </c>
      <c r="E76" s="1370"/>
      <c r="F76" s="1371"/>
      <c r="G76" s="1372"/>
    </row>
    <row r="77" spans="1:7" ht="20.25" customHeight="1">
      <c r="A77" s="1367"/>
      <c r="B77" s="1368"/>
      <c r="C77" s="1379"/>
      <c r="D77" s="1369"/>
      <c r="E77" s="1370"/>
      <c r="F77" s="1371"/>
      <c r="G77" s="1372"/>
    </row>
    <row r="78" spans="1:7">
      <c r="A78" s="1367"/>
      <c r="B78" s="1368"/>
      <c r="C78" s="1366" t="str">
        <f>+'EPWP Con&amp;Spec'!B59</f>
        <v>5.2 Branding of labour apparel</v>
      </c>
      <c r="D78" s="1369"/>
      <c r="E78" s="1370"/>
      <c r="F78" s="1371"/>
      <c r="G78" s="1372"/>
    </row>
    <row r="79" spans="1:7">
      <c r="A79" s="1367"/>
      <c r="B79" s="1368"/>
      <c r="C79" s="3582" t="str">
        <f>+'EPWP Con&amp;Spec'!B60</f>
        <v>Contractor &amp; Sub-contractors’ labourers shall be provided with EPWP branded Personal Protective Equipment (PPE), reflector vest with EPWP wording at the back is an ideal and cost effective means of promoting program on site.</v>
      </c>
      <c r="D79" s="1369"/>
      <c r="E79" s="1370"/>
      <c r="F79" s="1371"/>
      <c r="G79" s="1372"/>
    </row>
    <row r="80" spans="1:7">
      <c r="A80" s="1367"/>
      <c r="B80" s="1368"/>
      <c r="C80" s="3582"/>
      <c r="D80" s="1369"/>
      <c r="E80" s="1370"/>
      <c r="F80" s="1371"/>
      <c r="G80" s="1372"/>
    </row>
    <row r="81" spans="1:7">
      <c r="A81" s="1367"/>
      <c r="B81" s="1368"/>
      <c r="C81" s="3582"/>
      <c r="D81" s="1369"/>
      <c r="E81" s="1370"/>
      <c r="F81" s="1371"/>
      <c r="G81" s="1372"/>
    </row>
    <row r="82" spans="1:7">
      <c r="A82" s="1367"/>
      <c r="B82" s="1368"/>
      <c r="C82" s="1380" t="s">
        <v>517</v>
      </c>
      <c r="D82" s="1369"/>
      <c r="E82" s="1370"/>
      <c r="F82" s="1371"/>
      <c r="G82" s="1372"/>
    </row>
    <row r="83" spans="1:7">
      <c r="A83" s="1367"/>
      <c r="B83" s="1368"/>
      <c r="C83" s="1366" t="str">
        <f>+'EPWP Con&amp;Spec'!B61</f>
        <v>The contractor is then advised to price for both item 5.1 and 5.2</v>
      </c>
      <c r="D83" s="1369"/>
      <c r="E83" s="1370"/>
      <c r="F83" s="1371"/>
      <c r="G83" s="1372"/>
    </row>
    <row r="84" spans="1:7">
      <c r="A84" s="1367"/>
      <c r="B84" s="1368"/>
      <c r="C84" s="1366" t="str">
        <f>+'EPWP Con&amp;Spec'!B62</f>
        <v>F:............................. V:............................ T:.....................................</v>
      </c>
      <c r="D84" s="1369" t="str">
        <f>+'EPWP Con&amp;Spec'!K62</f>
        <v>Item</v>
      </c>
      <c r="E84" s="1370"/>
      <c r="F84" s="1371"/>
      <c r="G84" s="1372"/>
    </row>
    <row r="85" spans="1:7">
      <c r="A85" s="1367"/>
      <c r="B85" s="1368"/>
      <c r="D85" s="1369"/>
      <c r="E85" s="1370"/>
      <c r="F85" s="1371"/>
      <c r="G85" s="1372"/>
    </row>
    <row r="86" spans="1:7">
      <c r="A86" s="1367"/>
      <c r="B86" s="1368"/>
      <c r="C86" s="1164" t="str">
        <f>+'EPWP Con&amp;Spec'!B64</f>
        <v>6 COMMUNITY LIAISON OFFICER (CLO)</v>
      </c>
      <c r="D86" s="1369"/>
      <c r="E86" s="1370"/>
      <c r="F86" s="1371"/>
      <c r="G86" s="1372"/>
    </row>
    <row r="87" spans="1:7">
      <c r="A87" s="1367"/>
      <c r="B87" s="1368"/>
      <c r="D87" s="1369"/>
      <c r="E87" s="1370"/>
      <c r="F87" s="1371"/>
      <c r="G87" s="1372"/>
    </row>
    <row r="88" spans="1:7" ht="43.2">
      <c r="A88" s="1367"/>
      <c r="B88" s="1368"/>
      <c r="C88" s="1377" t="str">
        <f>+'EPWP Con&amp;Spec'!B66</f>
        <v>The Contractor shall allow for and pay any and all costs necessary for the engagement of the services of a Community Liaison Officer (CLO) for the full duration of this contract</v>
      </c>
      <c r="D88" s="1369"/>
      <c r="E88" s="1370"/>
      <c r="F88" s="1371"/>
      <c r="G88" s="1372"/>
    </row>
    <row r="89" spans="1:7">
      <c r="A89" s="1367"/>
      <c r="B89" s="1368"/>
      <c r="D89" s="1369"/>
      <c r="E89" s="1370"/>
      <c r="F89" s="1371"/>
      <c r="G89" s="1372"/>
    </row>
    <row r="90" spans="1:7" ht="92.4" customHeight="1">
      <c r="A90" s="1367"/>
      <c r="B90" s="1368"/>
      <c r="C90" s="1373" t="str">
        <f>+'EPWP Con&amp;Spec'!B68</f>
        <v>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v>
      </c>
      <c r="D90" s="1369"/>
      <c r="E90" s="1370"/>
      <c r="F90" s="1371"/>
      <c r="G90" s="1372"/>
    </row>
    <row r="91" spans="1:7">
      <c r="A91" s="1367"/>
      <c r="B91" s="1368"/>
      <c r="C91" s="1164"/>
      <c r="D91" s="1369"/>
      <c r="E91" s="1370"/>
      <c r="F91" s="1371"/>
      <c r="G91" s="1372"/>
    </row>
    <row r="92" spans="1:7" ht="31.95" customHeight="1">
      <c r="A92" s="1367"/>
      <c r="B92" s="1368"/>
      <c r="C92" s="1373" t="str">
        <f>+'EPWP Con&amp;Spec'!B70</f>
        <v>Key Responsibilities of the CLO are envisaged to include and not necessary be limited to:</v>
      </c>
      <c r="D92" s="1369"/>
      <c r="E92" s="1370"/>
      <c r="F92" s="1371"/>
      <c r="G92" s="1372"/>
    </row>
    <row r="93" spans="1:7" ht="46.95" customHeight="1">
      <c r="A93" s="1367"/>
      <c r="B93" s="1368"/>
      <c r="C93" s="1373" t="str">
        <f>+'EPWP Con&amp;Spec'!B71</f>
        <v>1. Assisting local leadership in conducting skills and resources audit which facilitates sourcing labour from within the ward or targeted areas for employment, as required by contractor</v>
      </c>
      <c r="D93" s="1369"/>
      <c r="E93" s="1370"/>
      <c r="F93" s="1371"/>
      <c r="G93" s="1372"/>
    </row>
    <row r="94" spans="1:7" ht="31.95" customHeight="1">
      <c r="A94" s="1367"/>
      <c r="B94" s="1368"/>
      <c r="C94" s="1373" t="str">
        <f>+'EPWP Con&amp;Spec'!B72</f>
        <v>2. Assisting in sourcing labour-only domestic sub-contractors and the procurement of materials from local resources, as required by the contractor.</v>
      </c>
      <c r="D94" s="1369"/>
      <c r="E94" s="1370"/>
      <c r="F94" s="1371"/>
      <c r="G94" s="1372"/>
    </row>
    <row r="95" spans="1:7" ht="47.4" customHeight="1">
      <c r="A95" s="1367"/>
      <c r="B95" s="1368"/>
      <c r="C95" s="1373" t="str">
        <f>+'EPWP Con&amp;Spec'!B73</f>
        <v>3. Assisting the contractor by identifying areas of potential conflict and or threats to the project or to stakeholders in the project and recommend appropriate action to the contractor.</v>
      </c>
      <c r="D95" s="1369"/>
      <c r="E95" s="1370"/>
      <c r="F95" s="1371"/>
      <c r="G95" s="1372"/>
    </row>
    <row r="96" spans="1:7" ht="33" customHeight="1">
      <c r="A96" s="1367"/>
      <c r="B96" s="1368"/>
      <c r="C96" s="1373" t="str">
        <f>+'EPWP Con&amp;Spec'!B74</f>
        <v>4. Assisting contractor and stakeholders in the project in the resolution of any conflict which may arise.</v>
      </c>
      <c r="D96" s="1369"/>
      <c r="E96" s="1370"/>
      <c r="F96" s="1371"/>
      <c r="G96" s="1372"/>
    </row>
    <row r="97" spans="1:7" ht="38.4" customHeight="1">
      <c r="A97" s="1367"/>
      <c r="B97" s="1368"/>
      <c r="C97" s="1373" t="str">
        <f>+'EPWP Con&amp;Spec'!B75</f>
        <v>5. Establishing and ensuring that sufficient and open communication channels between the contractor and the work force are maintained.</v>
      </c>
      <c r="D97" s="1369"/>
      <c r="E97" s="1370"/>
      <c r="F97" s="1371"/>
      <c r="G97" s="1372"/>
    </row>
    <row r="98" spans="1:7" ht="36.6" customHeight="1">
      <c r="A98" s="1367"/>
      <c r="B98" s="1368"/>
      <c r="C98" s="1373" t="str">
        <f>+'EPWP Con&amp;Spec'!B76</f>
        <v>6. Establish and ensuring that efficient and open communication channels between the contractor and the community are maintained</v>
      </c>
      <c r="D98" s="1369"/>
      <c r="E98" s="1370"/>
      <c r="F98" s="1371"/>
      <c r="G98" s="1372"/>
    </row>
    <row r="99" spans="1:7" ht="50.4" customHeight="1">
      <c r="A99" s="1367"/>
      <c r="B99" s="1368"/>
      <c r="C99" s="1373" t="str">
        <f>+'EPWP Con&amp;Spec'!B77</f>
        <v>7. Identifying and reporting to the Contractor regarding issues where communication between stakeholder is necessary, recommend courses of action and facilitate such communications</v>
      </c>
      <c r="D99" s="1369"/>
      <c r="E99" s="1370"/>
      <c r="F99" s="1371"/>
      <c r="G99" s="1372"/>
    </row>
    <row r="100" spans="1:7" ht="48" customHeight="1">
      <c r="A100" s="1367"/>
      <c r="B100" s="1368"/>
      <c r="C100" s="1373" t="str">
        <f>+'EPWP Con&amp;Spec'!B78</f>
        <v>8. Assisting the Contractor and the work force in the establishment of grievance procedures and necessary recommenda-tion to the Contractor regarding the grievances and solution thereto.</v>
      </c>
      <c r="D100" s="1369"/>
      <c r="E100" s="1370"/>
      <c r="F100" s="1371"/>
      <c r="G100" s="1372"/>
    </row>
    <row r="101" spans="1:7" ht="45.6" customHeight="1">
      <c r="A101" s="1367"/>
      <c r="B101" s="1368"/>
      <c r="C101" s="1373" t="str">
        <f>+'EPWP Con&amp;Spec'!B79</f>
        <v>9. Attending to site meetings and project implementation meetings as required by the Contractor and prepare periodic reports as may be required by the Contractor from time to time.</v>
      </c>
      <c r="D101" s="1369"/>
      <c r="E101" s="1370"/>
      <c r="F101" s="1371"/>
      <c r="G101" s="1372"/>
    </row>
    <row r="102" spans="1:7" ht="35.4" customHeight="1">
      <c r="A102" s="1367"/>
      <c r="B102" s="1368"/>
      <c r="C102" s="1373" t="str">
        <f>+'EPWP Con&amp;Spec'!B80</f>
        <v>10. Attending to such other duties which are consistent with the functions of a CLO, as may be required by the Contractor from time to time.</v>
      </c>
      <c r="D102" s="1369"/>
      <c r="E102" s="1370"/>
      <c r="F102" s="1371"/>
      <c r="G102" s="1372"/>
    </row>
    <row r="103" spans="1:7" ht="82.95" customHeight="1">
      <c r="A103" s="1367"/>
      <c r="B103" s="1368"/>
      <c r="C103" s="1373" t="str">
        <f>+'EPWP Con&amp;Spec'!B81</f>
        <v>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v>
      </c>
      <c r="D103" s="1369"/>
      <c r="E103" s="1370"/>
      <c r="F103" s="1371"/>
      <c r="G103" s="1372"/>
    </row>
    <row r="104" spans="1:7" ht="14.4" customHeight="1">
      <c r="A104" s="1367"/>
      <c r="B104" s="1368"/>
      <c r="C104" s="1373" t="str">
        <f>+'EPWP Con&amp;Spec'!B82</f>
        <v>F:............................. V:............................ T:.....................................</v>
      </c>
      <c r="D104" s="1373" t="str">
        <f>+'EPWP Con&amp;Spec'!K82</f>
        <v>Item</v>
      </c>
      <c r="E104" s="1370"/>
      <c r="F104" s="1371"/>
      <c r="G104" s="1372"/>
    </row>
    <row r="105" spans="1:7" ht="15.75" customHeight="1">
      <c r="A105" s="1367"/>
      <c r="B105" s="1368"/>
      <c r="C105" s="1381"/>
      <c r="D105" s="1369"/>
      <c r="E105" s="1370"/>
      <c r="F105" s="1371"/>
      <c r="G105" s="1372"/>
    </row>
    <row r="106" spans="1:7" ht="16.2" customHeight="1">
      <c r="A106" s="1367"/>
      <c r="B106" s="1368"/>
      <c r="C106" s="1174" t="str">
        <f>+'EPWP Con&amp;Spec'!B84</f>
        <v>7 Skills development on site</v>
      </c>
      <c r="D106" s="1369"/>
      <c r="E106" s="1370"/>
      <c r="F106" s="1371"/>
      <c r="G106" s="1372"/>
    </row>
    <row r="107" spans="1:7" ht="92.4" customHeight="1">
      <c r="A107" s="1367"/>
      <c r="B107" s="1368"/>
      <c r="C107" s="1373" t="str">
        <f>+'EPWP Con&amp;Spec'!B85</f>
        <v>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v>
      </c>
      <c r="D107" s="1369"/>
      <c r="E107" s="1370"/>
      <c r="F107" s="1371"/>
      <c r="G107" s="1372"/>
    </row>
    <row r="108" spans="1:7" ht="48.6" customHeight="1">
      <c r="A108" s="1367"/>
      <c r="B108" s="1368"/>
      <c r="C108" s="1373" t="str">
        <f>+'EPWP Con&amp;Spec'!B87</f>
        <v>Contractor should also make provision for the possibility that there might be local youth that will need to be placed on the project with an intention to be provided support towards improving their level of competency and productivity.</v>
      </c>
      <c r="D108" s="1369"/>
      <c r="E108" s="1370"/>
      <c r="F108" s="1371"/>
      <c r="G108" s="1372"/>
    </row>
    <row r="109" spans="1:7" ht="57.6">
      <c r="A109" s="1367"/>
      <c r="B109" s="1368"/>
      <c r="C109" s="1373" t="str">
        <f>+'EPWP Con&amp;Spec'!B89</f>
        <v>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v>
      </c>
      <c r="D109" s="1369"/>
      <c r="E109" s="1370"/>
      <c r="F109" s="1371"/>
      <c r="G109" s="1372"/>
    </row>
    <row r="110" spans="1:7" ht="14.4" customHeight="1">
      <c r="A110" s="1367"/>
      <c r="B110" s="1368"/>
      <c r="C110" s="1373" t="str">
        <f>+'EPWP Con&amp;Spec'!B90</f>
        <v>F:............................. V:............................ T:.....................................</v>
      </c>
      <c r="D110" s="1373" t="str">
        <f>+'EPWP Con&amp;Spec'!K90</f>
        <v>Item</v>
      </c>
      <c r="E110" s="1370"/>
      <c r="F110" s="1371"/>
      <c r="G110" s="1372"/>
    </row>
    <row r="111" spans="1:7">
      <c r="A111" s="1367"/>
      <c r="B111" s="1368"/>
      <c r="C111" s="1373" t="s">
        <v>517</v>
      </c>
      <c r="D111" s="1369" t="s">
        <v>517</v>
      </c>
      <c r="E111" s="1370"/>
      <c r="F111" s="1371"/>
      <c r="G111" s="1372"/>
    </row>
    <row r="112" spans="1:7" ht="17.399999999999999" customHeight="1">
      <c r="A112" s="1367"/>
      <c r="B112" s="1368"/>
      <c r="C112" s="1155" t="str">
        <f>+'EPWP Con&amp;Spec'!B92</f>
        <v>8 Labour Only Sub Contracting for local emerging enterprises</v>
      </c>
      <c r="D112" s="1369"/>
      <c r="E112" s="1370"/>
      <c r="F112" s="1371"/>
      <c r="G112" s="1372"/>
    </row>
    <row r="113" spans="1:7" ht="28.8">
      <c r="A113" s="1367"/>
      <c r="B113" s="1368"/>
      <c r="C113" s="1377" t="str">
        <f>+'EPWP Con&amp;Spec'!B93</f>
        <v>Tenderer’s are advised that this contract is subject to the Expanded Public Works Programme (EPWP) and the following criteria will apply:</v>
      </c>
      <c r="D113" s="1369"/>
      <c r="E113" s="1370"/>
      <c r="F113" s="1371"/>
      <c r="G113" s="1372"/>
    </row>
    <row r="114" spans="1:7" ht="21.6" customHeight="1">
      <c r="A114" s="1367"/>
      <c r="B114" s="1368"/>
      <c r="C114" s="1377">
        <f>+'EPWP Con&amp;Spec'!B94</f>
        <v>0</v>
      </c>
      <c r="D114" s="1369"/>
      <c r="E114" s="1370"/>
      <c r="F114" s="1371"/>
      <c r="G114" s="1372"/>
    </row>
    <row r="115" spans="1:7" ht="16.95" customHeight="1">
      <c r="A115" s="1367"/>
      <c r="B115" s="1368"/>
      <c r="C115" s="1377" t="str">
        <f>+'EPWP Con&amp;Spec'!B95</f>
        <v>African Equity Ownership</v>
      </c>
      <c r="D115" s="1369"/>
      <c r="E115" s="1370"/>
      <c r="F115" s="1371"/>
      <c r="G115" s="1372"/>
    </row>
    <row r="116" spans="1:7" ht="73.5" customHeight="1">
      <c r="A116" s="1367"/>
      <c r="B116" s="1368"/>
      <c r="C116" s="1377" t="str">
        <f>+'EPWP Con&amp;Spec'!B96</f>
        <v>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v>
      </c>
      <c r="D116" s="1369"/>
      <c r="E116" s="1370"/>
      <c r="F116" s="1371"/>
      <c r="G116" s="1372"/>
    </row>
    <row r="117" spans="1:7" ht="18.600000000000001" customHeight="1">
      <c r="A117" s="1367"/>
      <c r="B117" s="1368"/>
      <c r="C117" s="1377" t="str">
        <f>+'EPWP Con&amp;Spec'!B97</f>
        <v>b)      The Priority Population Group consists of women, youth and disabled people.</v>
      </c>
      <c r="D117" s="1369"/>
      <c r="E117" s="1370"/>
      <c r="F117" s="1371"/>
      <c r="G117" s="1372"/>
    </row>
    <row r="118" spans="1:7" ht="82.2" customHeight="1">
      <c r="A118" s="1367"/>
      <c r="B118" s="1368"/>
      <c r="C118" s="1377" t="str">
        <f>+'EPWP Con&amp;Spec'!B98</f>
        <v>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v>
      </c>
      <c r="D118" s="1369"/>
      <c r="E118" s="1370"/>
      <c r="F118" s="1371"/>
      <c r="G118" s="1372"/>
    </row>
    <row r="119" spans="1:7" ht="79.95" customHeight="1">
      <c r="A119" s="1367"/>
      <c r="B119" s="1368"/>
      <c r="C119" s="1377" t="str">
        <f>+'EPWP Con&amp;Spec'!B99</f>
        <v>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v>
      </c>
      <c r="D119" s="1369" t="s">
        <v>517</v>
      </c>
      <c r="E119" s="1370"/>
      <c r="F119" s="1371"/>
      <c r="G119" s="1372"/>
    </row>
    <row r="120" spans="1:7" ht="40.200000000000003" customHeight="1">
      <c r="A120" s="1367"/>
      <c r="B120" s="1368"/>
      <c r="C120" s="1377" t="str">
        <f>+'EPWP Con&amp;Spec'!B101</f>
        <v>In so far as possible, the Contractor is encouraged to expand the PPG’s skills, knowledge and performance levels.</v>
      </c>
      <c r="D120" s="1369"/>
      <c r="E120" s="1370"/>
      <c r="F120" s="1371"/>
      <c r="G120" s="1372"/>
    </row>
    <row r="121" spans="1:7" ht="14.4" customHeight="1">
      <c r="A121" s="1367"/>
      <c r="B121" s="1368"/>
      <c r="C121" s="1373" t="str">
        <f>+'EPWP Con&amp;Spec'!B102</f>
        <v>F:............................. V:............................ T:.....................................</v>
      </c>
      <c r="D121" s="1373" t="str">
        <f>+'EPWP Con&amp;Spec'!K102</f>
        <v>Item</v>
      </c>
      <c r="E121" s="1370"/>
      <c r="F121" s="1371"/>
      <c r="G121" s="1372"/>
    </row>
    <row r="122" spans="1:7">
      <c r="A122" s="1367"/>
      <c r="B122" s="1368"/>
      <c r="C122" s="1373"/>
      <c r="D122" s="1369"/>
      <c r="E122" s="1370"/>
      <c r="F122" s="1371"/>
      <c r="G122" s="1372"/>
    </row>
    <row r="123" spans="1:7">
      <c r="A123" s="1367"/>
      <c r="B123" s="1368"/>
      <c r="D123" s="1369"/>
      <c r="E123" s="1370"/>
      <c r="F123" s="1371"/>
      <c r="G123" s="1372"/>
    </row>
    <row r="124" spans="1:7">
      <c r="A124" s="1367"/>
      <c r="B124" s="1368"/>
      <c r="C124" s="1171" t="str">
        <f>+'EPWP Con&amp;Spec'!B104</f>
        <v>TENDERER’S TO NOTE CONDITIONS</v>
      </c>
      <c r="D124" s="1369"/>
      <c r="E124" s="1370"/>
      <c r="F124" s="1371"/>
      <c r="G124" s="1372"/>
    </row>
    <row r="125" spans="1:7" ht="37.200000000000003" customHeight="1">
      <c r="A125" s="1367"/>
      <c r="B125" s="1368"/>
      <c r="C125" s="1373" t="str">
        <f>+'EPWP Con&amp;Spec'!B105</f>
        <v>a) The contract to be entered into between the Contractor and the PPG’s will be a LABOUR ONLY sub-contract.</v>
      </c>
      <c r="D125" s="1369"/>
      <c r="E125" s="1370"/>
      <c r="F125" s="1371"/>
      <c r="G125" s="1372"/>
    </row>
    <row r="126" spans="1:7">
      <c r="A126" s="1367"/>
      <c r="B126" s="1368"/>
      <c r="D126" s="1369"/>
      <c r="E126" s="1370"/>
      <c r="F126" s="1371"/>
      <c r="G126" s="1372"/>
    </row>
    <row r="127" spans="1:7" ht="57.6">
      <c r="A127" s="1367"/>
      <c r="B127" s="1368"/>
      <c r="C127" s="1377" t="str">
        <f>+'EPWP Con&amp;Spec'!B106</f>
        <v>b) The Contractor will be responsible for ensuring that all materials for use by the PPG’s in the works are to be on site timeously. The Contractor shall liaise with The Mentor and PPG to determine the nature and extent of materials required and the lead time necessary.</v>
      </c>
      <c r="D127" s="1369"/>
      <c r="E127" s="1370"/>
      <c r="F127" s="1371"/>
      <c r="G127" s="1372"/>
    </row>
    <row r="128" spans="1:7">
      <c r="A128" s="1367"/>
      <c r="B128" s="1368"/>
      <c r="D128" s="1369"/>
      <c r="E128" s="1370"/>
      <c r="F128" s="1371"/>
      <c r="G128" s="1372"/>
    </row>
    <row r="129" spans="1:7" ht="36" customHeight="1">
      <c r="A129" s="1367"/>
      <c r="B129" s="1368"/>
      <c r="C129" s="1373" t="str">
        <f>+'EPWP Con&amp;Spec'!B107</f>
        <v>c) The Contractor shall be responsible for the overall programming of the Works and he is to allow for monitoring the PPG’s programme and progress.</v>
      </c>
      <c r="D129" s="1369"/>
      <c r="E129" s="1370"/>
      <c r="F129" s="1371"/>
      <c r="G129" s="1372"/>
    </row>
    <row r="130" spans="1:7">
      <c r="A130" s="1367"/>
      <c r="B130" s="1368"/>
      <c r="D130" s="1369"/>
      <c r="E130" s="1370"/>
      <c r="F130" s="1371"/>
      <c r="G130" s="1372"/>
    </row>
    <row r="131" spans="1:7" ht="47.4" customHeight="1">
      <c r="A131" s="1367"/>
      <c r="B131" s="1368"/>
      <c r="C131" s="1373" t="str">
        <f>+'EPWP Con&amp;Spec'!B108</f>
        <v>d) In conjunction with the Mentor, he is to allow for the supervision and mentoring (where necessary) of the PPG to ensure quality and adherence to standard building practice</v>
      </c>
      <c r="D131" s="1369"/>
      <c r="E131" s="1370"/>
      <c r="F131" s="1371"/>
      <c r="G131" s="1372"/>
    </row>
    <row r="132" spans="1:7" ht="46.2" customHeight="1">
      <c r="A132" s="1367"/>
      <c r="B132" s="1368"/>
      <c r="C132" s="1373" t="str">
        <f>+'EPWP Con&amp;Spec'!B109</f>
        <v>e) The Contractor is to allow for extra storage facilities on site for the PPG’s tools and equipment.</v>
      </c>
      <c r="D132" s="1369"/>
      <c r="E132" s="1370"/>
      <c r="F132" s="1371"/>
      <c r="G132" s="1372"/>
    </row>
    <row r="133" spans="1:7" ht="54" customHeight="1">
      <c r="A133" s="1367"/>
      <c r="B133" s="1368"/>
      <c r="C133" s="1373" t="str">
        <f>+'EPWP Con&amp;Spec'!B110</f>
        <v>f) Basic tools shall be provided by the PPG’s and where these are not available; the Contractor will supply him with the necessary tools and equipment and deduct the costs thereof from the interim claims made by the PPG.</v>
      </c>
      <c r="D133" s="1369"/>
      <c r="E133" s="1370"/>
      <c r="F133" s="1371"/>
      <c r="G133" s="1372"/>
    </row>
    <row r="134" spans="1:7" ht="28.8">
      <c r="A134" s="1367"/>
      <c r="B134" s="1368"/>
      <c r="C134" s="1373" t="str">
        <f>+'EPWP Con&amp;Spec'!B111</f>
        <v>g) Work requiring specialized tools will be provided free of chargeby the Contractor with the provision that these be returned upon completion of the Work.</v>
      </c>
      <c r="D134" s="1369" t="s">
        <v>517</v>
      </c>
      <c r="E134" s="1370"/>
      <c r="F134" s="1371"/>
      <c r="G134" s="1372"/>
    </row>
    <row r="135" spans="1:7">
      <c r="A135" s="1367"/>
      <c r="B135" s="1368"/>
      <c r="C135" s="1377"/>
      <c r="D135" s="1369"/>
      <c r="E135" s="1370"/>
      <c r="F135" s="1371"/>
      <c r="G135" s="1372"/>
    </row>
    <row r="136" spans="1:7">
      <c r="A136" s="1367"/>
      <c r="B136" s="1368"/>
      <c r="C136" s="1153" t="str">
        <f>+'EPWP Con&amp;Spec'!B113</f>
        <v>CO-ORDINATION</v>
      </c>
      <c r="D136" s="1369"/>
      <c r="E136" s="1370"/>
      <c r="F136" s="1371"/>
      <c r="G136" s="1372"/>
    </row>
    <row r="137" spans="1:7" ht="80.400000000000006" customHeight="1">
      <c r="A137" s="1367"/>
      <c r="B137" s="1368"/>
      <c r="C137" s="1374" t="str">
        <f>+'EPWP Con&amp;Spec'!B114</f>
        <v>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v>
      </c>
      <c r="D137" s="1369"/>
      <c r="E137" s="1370"/>
      <c r="F137" s="1371"/>
      <c r="G137" s="1372"/>
    </row>
    <row r="138" spans="1:7" ht="31.95" customHeight="1">
      <c r="A138" s="1367"/>
      <c r="B138" s="1368"/>
      <c r="C138" s="1374" t="s">
        <v>517</v>
      </c>
      <c r="D138" s="1369"/>
      <c r="E138" s="1370"/>
      <c r="F138" s="1371"/>
      <c r="G138" s="1372"/>
    </row>
    <row r="139" spans="1:7">
      <c r="A139" s="1367"/>
      <c r="B139" s="1368"/>
      <c r="C139" s="1153" t="str">
        <f>+'EPWP Con&amp;Spec'!B116</f>
        <v>ATTENDANCE</v>
      </c>
      <c r="D139" s="1369"/>
      <c r="E139" s="1370"/>
      <c r="F139" s="1371"/>
      <c r="G139" s="1372"/>
    </row>
    <row r="140" spans="1:7" ht="43.2">
      <c r="A140" s="1367"/>
      <c r="B140" s="1368"/>
      <c r="C140" s="1374" t="str">
        <f>+'EPWP Con&amp;Spec'!B117</f>
        <v>The Contractor may allow for attendance upon the PPG’s concerned to execute the work. The Contractor is to allow the PPG’s the use of any scaffolding belonging to him while it remains so erected on the site.</v>
      </c>
      <c r="D140" s="1369"/>
      <c r="E140" s="1370"/>
      <c r="F140" s="1371"/>
      <c r="G140" s="1372"/>
    </row>
    <row r="141" spans="1:7" ht="13.2" customHeight="1">
      <c r="A141" s="1367"/>
      <c r="B141" s="1368"/>
      <c r="C141" s="1374" t="s">
        <v>517</v>
      </c>
      <c r="D141" s="1369"/>
      <c r="E141" s="1370"/>
      <c r="F141" s="1371"/>
      <c r="G141" s="1372"/>
    </row>
    <row r="142" spans="1:7" ht="57.6">
      <c r="A142" s="1367"/>
      <c r="B142" s="1368"/>
      <c r="C142" s="1374" t="str">
        <f>+'EPWP Con&amp;Spec'!B119</f>
        <v>Where scaffolding is necessary for the use by any PPG and the Contractor has not erected any for his own use or has removed same after his own use, the Contractor shall supply sufficient scaffolding to the PPG to be erected and dismantled by the PPG and returned to the Contractor.</v>
      </c>
      <c r="D142" s="1369"/>
      <c r="E142" s="1370"/>
      <c r="F142" s="1371"/>
      <c r="G142" s="1372"/>
    </row>
    <row r="143" spans="1:7">
      <c r="A143" s="1367"/>
      <c r="B143" s="1368"/>
      <c r="C143" s="1374" t="s">
        <v>517</v>
      </c>
      <c r="D143" s="1369"/>
      <c r="E143" s="1370"/>
      <c r="F143" s="1371"/>
      <c r="G143" s="1372"/>
    </row>
    <row r="144" spans="1:7" ht="96" customHeight="1">
      <c r="A144" s="1367"/>
      <c r="B144" s="1368"/>
      <c r="C144" s="1374" t="str">
        <f>+'EPWP Con&amp;Spec'!B121</f>
        <v>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v>
      </c>
      <c r="D144" s="1369"/>
      <c r="E144" s="1370"/>
      <c r="F144" s="1371"/>
      <c r="G144" s="1372"/>
    </row>
    <row r="145" spans="1:7" ht="15.6" customHeight="1">
      <c r="A145" s="1367"/>
      <c r="B145" s="1368"/>
      <c r="C145" s="1374" t="str">
        <f>+'EPWP Con&amp;Spec'!B122</f>
        <v xml:space="preserve">                                                                                                  </v>
      </c>
      <c r="D145" s="1369"/>
      <c r="E145" s="1370"/>
      <c r="F145" s="1371"/>
      <c r="G145" s="1372"/>
    </row>
    <row r="146" spans="1:7" ht="20.399999999999999" customHeight="1">
      <c r="A146" s="1367"/>
      <c r="B146" s="1368"/>
      <c r="C146" s="1154" t="str">
        <f>+'EPWP Con&amp;Spec'!B123</f>
        <v>9 EPWP contract for labour</v>
      </c>
      <c r="D146" s="1369"/>
      <c r="E146" s="1370"/>
      <c r="F146" s="1371"/>
      <c r="G146" s="1372"/>
    </row>
    <row r="147" spans="1:7" ht="80.400000000000006" customHeight="1">
      <c r="A147" s="1367"/>
      <c r="B147" s="1368"/>
      <c r="C147" s="1374" t="str">
        <f>+'EPWP Con&amp;Spec'!B124</f>
        <v xml:space="preserve">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v>
      </c>
      <c r="D147" s="1369"/>
      <c r="E147" s="1370"/>
      <c r="F147" s="1371"/>
      <c r="G147" s="1372"/>
    </row>
    <row r="148" spans="1:7" ht="14.4" customHeight="1">
      <c r="A148" s="1367"/>
      <c r="B148" s="1368"/>
      <c r="C148" s="1373" t="str">
        <f>+'EPWP Con&amp;Spec'!B125</f>
        <v>F:............................. V:............................ T:.....................................</v>
      </c>
      <c r="D148" s="1373" t="str">
        <f>+'EPWP Con&amp;Spec'!K125</f>
        <v>Item</v>
      </c>
      <c r="E148" s="1370"/>
      <c r="F148" s="1371"/>
      <c r="G148" s="1372"/>
    </row>
    <row r="149" spans="1:7">
      <c r="A149" s="1367"/>
      <c r="B149" s="1368"/>
      <c r="C149" s="1374" t="s">
        <v>517</v>
      </c>
      <c r="D149" s="1369"/>
      <c r="E149" s="1370"/>
      <c r="F149" s="1371"/>
      <c r="G149" s="1372"/>
    </row>
    <row r="150" spans="1:7" ht="20.399999999999999" customHeight="1">
      <c r="A150" s="1367"/>
      <c r="B150" s="1368"/>
      <c r="C150" s="1154" t="str">
        <f>+'EPWP Con&amp;Spec'!B127</f>
        <v>10 EPWP Scope of Work</v>
      </c>
      <c r="D150" s="1369"/>
      <c r="E150" s="1370"/>
      <c r="F150" s="1371"/>
      <c r="G150" s="1372"/>
    </row>
    <row r="151" spans="1:7">
      <c r="A151" s="1367"/>
      <c r="B151" s="1368"/>
      <c r="C151" s="1153" t="str">
        <f>+'EPWP Con&amp;Spec'!B128</f>
        <v xml:space="preserve">Note: </v>
      </c>
      <c r="D151" s="1369"/>
      <c r="E151" s="1370"/>
      <c r="F151" s="1371"/>
      <c r="G151" s="1372"/>
    </row>
    <row r="152" spans="1:7" ht="50.4" customHeight="1">
      <c r="A152" s="1367"/>
      <c r="B152" s="1368"/>
      <c r="C152" s="1374" t="str">
        <f>+'EPWP Con&amp;Spec'!B129</f>
        <v>Contractors are to price any item on the Bill of Quantities having below, bearing in mind that they are regarded as  main sources of job creation, whether sub contracted or undertaken by the main contractor.</v>
      </c>
      <c r="D152" s="1369"/>
      <c r="E152" s="1370"/>
      <c r="F152" s="1371"/>
      <c r="G152" s="1372"/>
    </row>
    <row r="153" spans="1:7" ht="7.95" customHeight="1">
      <c r="A153" s="1367"/>
      <c r="B153" s="1368"/>
      <c r="C153" s="1374" t="str">
        <f>+'EPWP Con&amp;Spec'!B130</f>
        <v xml:space="preserve"> </v>
      </c>
      <c r="D153" s="1369"/>
      <c r="E153" s="1370"/>
      <c r="F153" s="1371"/>
      <c r="G153" s="1372"/>
    </row>
    <row r="154" spans="1:7" ht="35.4" customHeight="1">
      <c r="A154" s="1367"/>
      <c r="B154" s="1368"/>
      <c r="C154" s="1374" t="str">
        <f>+'EPWP Con&amp;Spec'!B131</f>
        <v>Elements on the scope of work where application of Labour Intensive Construction methods as  will indicated with letters (LI) are regarded feasible are as follows;</v>
      </c>
      <c r="D154" s="1369"/>
      <c r="E154" s="1370"/>
      <c r="F154" s="1371"/>
      <c r="G154" s="1372"/>
    </row>
    <row r="155" spans="1:7">
      <c r="A155" s="1367"/>
      <c r="B155" s="1368"/>
      <c r="C155" s="1374"/>
      <c r="D155" s="1369"/>
      <c r="E155" s="1370"/>
      <c r="F155" s="1371"/>
      <c r="G155" s="1372"/>
    </row>
    <row r="156" spans="1:7" ht="28.8">
      <c r="A156" s="1367"/>
      <c r="B156" s="1368"/>
      <c r="C156" s="1374" t="str">
        <f>+'EPWP Con&amp;Spec'!B132</f>
        <v xml:space="preserve">i)       Excavating trenches for foundations and any other civil works with the  depth not more than 1.5 m </v>
      </c>
      <c r="D156" s="1369"/>
      <c r="E156" s="1370"/>
      <c r="F156" s="1371"/>
      <c r="G156" s="1372"/>
    </row>
    <row r="157" spans="1:7" ht="28.8">
      <c r="A157" s="1367"/>
      <c r="B157" s="1368"/>
      <c r="C157" s="1374" t="str">
        <f>+'EPWP Con&amp;Spec'!B133</f>
        <v>ii)      All masonry works which include concrete mixing on site; brickwork; plastering; screed works; jointing; etc.</v>
      </c>
      <c r="D157" s="1369"/>
      <c r="E157" s="1370"/>
      <c r="F157" s="1371"/>
      <c r="G157" s="1372"/>
    </row>
    <row r="158" spans="1:7" ht="28.8">
      <c r="A158" s="1367"/>
      <c r="B158" s="1368"/>
      <c r="C158" s="1374" t="str">
        <f>+'EPWP Con&amp;Spec'!B134</f>
        <v>iii)     Painting, Plumbing, Ironmongery; roof cladding; glazing; tilling; carpentry; flooring; waterproofing; etc.</v>
      </c>
      <c r="D158" s="1369" t="s">
        <v>517</v>
      </c>
      <c r="E158" s="1370"/>
      <c r="F158" s="1371"/>
      <c r="G158" s="1372"/>
    </row>
    <row r="159" spans="1:7">
      <c r="A159" s="1367"/>
      <c r="B159" s="1368"/>
      <c r="C159" s="1374"/>
      <c r="D159" s="1369"/>
      <c r="E159" s="1370"/>
      <c r="F159" s="1371"/>
      <c r="G159" s="1372"/>
    </row>
    <row r="160" spans="1:7">
      <c r="A160" s="1367"/>
      <c r="B160" s="1368"/>
      <c r="C160" s="1374" t="s">
        <v>517</v>
      </c>
      <c r="D160" s="1369"/>
      <c r="E160" s="1370"/>
      <c r="F160" s="1371"/>
      <c r="G160" s="1372"/>
    </row>
    <row r="161" spans="1:7">
      <c r="A161" s="1367"/>
      <c r="B161" s="1368"/>
      <c r="C161" s="1153" t="str">
        <f>+'EPWP Con&amp;Spec'!B137</f>
        <v>Note:</v>
      </c>
      <c r="D161" s="1369"/>
      <c r="E161" s="1370"/>
      <c r="F161" s="1371"/>
      <c r="G161" s="1372"/>
    </row>
    <row r="162" spans="1:7" ht="242.25" customHeight="1">
      <c r="A162" s="1367"/>
      <c r="B162" s="1368"/>
      <c r="C162" s="1374" t="str">
        <f>+'EPWP Con&amp;Spec'!B138</f>
        <v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v>
      </c>
      <c r="D162" s="1369"/>
      <c r="E162" s="1370"/>
      <c r="F162" s="1371"/>
      <c r="G162" s="1372"/>
    </row>
    <row r="163" spans="1:7">
      <c r="A163" s="1367"/>
      <c r="B163" s="1368"/>
      <c r="C163" s="1374"/>
      <c r="D163" s="1369"/>
      <c r="E163" s="1370"/>
      <c r="F163" s="1371"/>
      <c r="G163" s="1372"/>
    </row>
    <row r="164" spans="1:7">
      <c r="A164" s="1367"/>
      <c r="B164" s="1368"/>
      <c r="C164" s="1374"/>
      <c r="D164" s="1369"/>
      <c r="E164" s="1370"/>
      <c r="F164" s="1371"/>
      <c r="G164" s="1372"/>
    </row>
    <row r="165" spans="1:7" ht="15" thickBot="1">
      <c r="A165" s="1367"/>
      <c r="B165" s="1368"/>
      <c r="C165" s="1382" t="s">
        <v>2460</v>
      </c>
      <c r="D165" s="1383"/>
      <c r="E165" s="1384"/>
      <c r="F165" s="1385"/>
      <c r="G165" s="1386"/>
    </row>
    <row r="166" spans="1:7" ht="15" thickTop="1">
      <c r="A166" s="1387"/>
      <c r="B166" s="1387"/>
    </row>
    <row r="167" spans="1:7">
      <c r="A167" s="1387"/>
      <c r="B167" s="1387"/>
    </row>
    <row r="168" spans="1:7">
      <c r="A168" s="1387"/>
      <c r="B168" s="1387"/>
    </row>
    <row r="169" spans="1:7">
      <c r="A169" s="1387"/>
      <c r="B169" s="1387"/>
    </row>
  </sheetData>
  <mergeCells count="5">
    <mergeCell ref="A1:G1"/>
    <mergeCell ref="C72:C75"/>
    <mergeCell ref="C79:C81"/>
    <mergeCell ref="C5:C6"/>
    <mergeCell ref="C40:C41"/>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2" manualBreakCount="2">
    <brk id="99" max="6" man="1"/>
    <brk id="125"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909313" r:id="rId4" name="Button 1">
              <controlPr defaultSize="0" print="0" autoFill="0" autoPict="0" macro="[0]!ToMainMenu">
                <anchor>
                  <from>
                    <xdr:col>9</xdr:col>
                    <xdr:colOff>30480</xdr:colOff>
                    <xdr:row>2</xdr:row>
                    <xdr:rowOff>22860</xdr:rowOff>
                  </from>
                  <to>
                    <xdr:col>11</xdr:col>
                    <xdr:colOff>274320</xdr:colOff>
                    <xdr:row>3</xdr:row>
                    <xdr:rowOff>106680</xdr:rowOff>
                  </to>
                </anchor>
              </controlPr>
            </control>
          </mc:Choice>
        </mc:AlternateContent>
        <mc:AlternateContent xmlns:mc="http://schemas.openxmlformats.org/markup-compatibility/2006">
          <mc:Choice Requires="x14">
            <control shapeId="909314" r:id="rId5" name="Button 2">
              <controlPr defaultSize="0" print="0" autoFill="0" autoPict="0" macro="[0]!PrintSheet">
                <anchor>
                  <from>
                    <xdr:col>9</xdr:col>
                    <xdr:colOff>30480</xdr:colOff>
                    <xdr:row>7</xdr:row>
                    <xdr:rowOff>60960</xdr:rowOff>
                  </from>
                  <to>
                    <xdr:col>11</xdr:col>
                    <xdr:colOff>274320</xdr:colOff>
                    <xdr:row>8</xdr:row>
                    <xdr:rowOff>144780</xdr:rowOff>
                  </to>
                </anchor>
              </controlPr>
            </control>
          </mc:Choice>
        </mc:AlternateContent>
        <mc:AlternateContent xmlns:mc="http://schemas.openxmlformats.org/markup-compatibility/2006">
          <mc:Choice Requires="x14">
            <control shapeId="909315" r:id="rId6" name="Button 3">
              <controlPr defaultSize="0" print="0" autoFill="0" autoPict="0" macro="[0]!PrintPreview">
                <anchor>
                  <from>
                    <xdr:col>9</xdr:col>
                    <xdr:colOff>30480</xdr:colOff>
                    <xdr:row>3</xdr:row>
                    <xdr:rowOff>121920</xdr:rowOff>
                  </from>
                  <to>
                    <xdr:col>11</xdr:col>
                    <xdr:colOff>274320</xdr:colOff>
                    <xdr:row>5</xdr:row>
                    <xdr:rowOff>60960</xdr:rowOff>
                  </to>
                </anchor>
              </controlPr>
            </control>
          </mc:Choice>
        </mc:AlternateContent>
        <mc:AlternateContent xmlns:mc="http://schemas.openxmlformats.org/markup-compatibility/2006">
          <mc:Choice Requires="x14">
            <control shapeId="909316" r:id="rId7" name="Button 4">
              <controlPr defaultSize="0" print="0" autoFill="0" autoPict="0" macro="[0]!ToDataEntry">
                <anchor>
                  <from>
                    <xdr:col>11</xdr:col>
                    <xdr:colOff>312420</xdr:colOff>
                    <xdr:row>2</xdr:row>
                    <xdr:rowOff>22860</xdr:rowOff>
                  </from>
                  <to>
                    <xdr:col>14</xdr:col>
                    <xdr:colOff>83820</xdr:colOff>
                    <xdr:row>3</xdr:row>
                    <xdr:rowOff>106680</xdr:rowOff>
                  </to>
                </anchor>
              </controlPr>
            </control>
          </mc:Choice>
        </mc:AlternateContent>
        <mc:AlternateContent xmlns:mc="http://schemas.openxmlformats.org/markup-compatibility/2006">
          <mc:Choice Requires="x14">
            <control shapeId="909317" r:id="rId8" name="Button 5">
              <controlPr defaultSize="0" print="0" autoFill="0" autoPict="0" macro="[0]!ToEPWPData">
                <anchor>
                  <from>
                    <xdr:col>9</xdr:col>
                    <xdr:colOff>30480</xdr:colOff>
                    <xdr:row>9</xdr:row>
                    <xdr:rowOff>22860</xdr:rowOff>
                  </from>
                  <to>
                    <xdr:col>11</xdr:col>
                    <xdr:colOff>274320</xdr:colOff>
                    <xdr:row>9</xdr:row>
                    <xdr:rowOff>289560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A1:G139"/>
  <sheetViews>
    <sheetView showGridLines="0" showRowColHeaders="0" zoomScaleNormal="100" workbookViewId="0">
      <selection activeCell="C97" sqref="C97:G97"/>
    </sheetView>
  </sheetViews>
  <sheetFormatPr defaultColWidth="8.88671875" defaultRowHeight="14.4"/>
  <cols>
    <col min="1" max="1" width="6.6640625" style="1124" customWidth="1"/>
    <col min="2" max="2" width="5.33203125" style="1124" customWidth="1"/>
    <col min="3" max="3" width="61.5546875" style="1124" customWidth="1"/>
    <col min="4" max="4" width="8.109375" style="1124" customWidth="1"/>
    <col min="5" max="5" width="10.44140625" style="1124" customWidth="1"/>
    <col min="6" max="6" width="8.88671875" style="1124"/>
    <col min="7" max="7" width="13" style="1124" customWidth="1"/>
    <col min="8" max="16384" width="8.88671875" style="1124"/>
  </cols>
  <sheetData>
    <row r="1" spans="1:7">
      <c r="A1" s="3586" t="str">
        <f>CONCATENATE('Table of Contents'!B50," - ",'Table of Contents'!C50)</f>
        <v>C2.4 - Preliminary and General - EPWP Beneficiary (If applicable)</v>
      </c>
      <c r="B1" s="3586"/>
      <c r="C1" s="3586"/>
      <c r="D1" s="3586"/>
      <c r="E1" s="3586"/>
      <c r="F1" s="3586"/>
      <c r="G1" s="3586"/>
    </row>
    <row r="2" spans="1:7" ht="30.75" customHeight="1">
      <c r="A2" s="1182" t="s">
        <v>2257</v>
      </c>
      <c r="B2" s="1183" t="s">
        <v>2258</v>
      </c>
      <c r="C2" s="1184" t="s">
        <v>28</v>
      </c>
      <c r="D2" s="1185" t="s">
        <v>644</v>
      </c>
      <c r="E2" s="1186" t="s">
        <v>568</v>
      </c>
      <c r="F2" s="1187" t="s">
        <v>642</v>
      </c>
      <c r="G2" s="1188" t="s">
        <v>1538</v>
      </c>
    </row>
    <row r="3" spans="1:7">
      <c r="A3" s="1125">
        <v>1</v>
      </c>
      <c r="B3" s="1126"/>
      <c r="C3" s="1127" t="str">
        <f>+"BILL NO "&amp;+'Master Data'!E560&amp;""</f>
        <v>BILL NO 2</v>
      </c>
      <c r="D3" s="1388"/>
      <c r="E3" s="1389"/>
      <c r="F3" s="1128"/>
      <c r="G3" s="1129"/>
    </row>
    <row r="4" spans="1:7">
      <c r="A4" s="1125"/>
      <c r="B4" s="1126"/>
      <c r="C4" s="1390"/>
      <c r="D4" s="1388"/>
      <c r="E4" s="1389"/>
      <c r="F4" s="1128"/>
      <c r="G4" s="1129"/>
    </row>
    <row r="5" spans="1:7">
      <c r="A5" s="1125">
        <v>1</v>
      </c>
      <c r="B5" s="1126"/>
      <c r="C5" s="3584" t="s">
        <v>3779</v>
      </c>
      <c r="D5" s="1388"/>
      <c r="E5" s="1389"/>
      <c r="F5" s="1128"/>
      <c r="G5" s="1129"/>
    </row>
    <row r="6" spans="1:7">
      <c r="A6" s="1125"/>
      <c r="B6" s="1126"/>
      <c r="C6" s="3584"/>
      <c r="D6" s="1388"/>
      <c r="E6" s="1389"/>
      <c r="F6" s="1128"/>
      <c r="G6" s="1129"/>
    </row>
    <row r="7" spans="1:7">
      <c r="A7" s="1125"/>
      <c r="B7" s="1126"/>
      <c r="C7" s="1390"/>
      <c r="D7" s="1388"/>
      <c r="E7" s="1389"/>
      <c r="F7" s="1128"/>
      <c r="G7" s="1129"/>
    </row>
    <row r="8" spans="1:7">
      <c r="A8" s="1125">
        <v>1</v>
      </c>
      <c r="B8" s="1126"/>
      <c r="C8" s="1127" t="s">
        <v>2259</v>
      </c>
      <c r="D8" s="1388"/>
      <c r="E8" s="1389"/>
      <c r="F8" s="1128"/>
      <c r="G8" s="1129"/>
    </row>
    <row r="9" spans="1:7">
      <c r="A9" s="1125"/>
      <c r="B9" s="1126"/>
      <c r="C9" s="1390"/>
      <c r="D9" s="1388"/>
      <c r="E9" s="1389"/>
      <c r="F9" s="1128"/>
      <c r="G9" s="1129"/>
    </row>
    <row r="10" spans="1:7">
      <c r="A10" s="1125">
        <v>1</v>
      </c>
      <c r="B10" s="1126"/>
      <c r="C10" s="1390" t="s">
        <v>2260</v>
      </c>
      <c r="D10" s="1388"/>
      <c r="E10" s="1389"/>
      <c r="F10" s="1128"/>
      <c r="G10" s="1129"/>
    </row>
    <row r="11" spans="1:7">
      <c r="A11" s="1125"/>
      <c r="B11" s="1126"/>
      <c r="C11" s="1390" t="s">
        <v>2261</v>
      </c>
      <c r="D11" s="1388"/>
      <c r="E11" s="1389"/>
      <c r="F11" s="1128"/>
      <c r="G11" s="1129"/>
    </row>
    <row r="12" spans="1:7">
      <c r="A12" s="1125"/>
      <c r="B12" s="1126"/>
      <c r="C12" s="1642" t="s">
        <v>3799</v>
      </c>
      <c r="D12" s="1388"/>
      <c r="E12" s="1389"/>
      <c r="F12" s="1128"/>
      <c r="G12" s="1129"/>
    </row>
    <row r="13" spans="1:7">
      <c r="A13" s="1125"/>
      <c r="B13" s="1126"/>
      <c r="C13" s="1642" t="s">
        <v>3800</v>
      </c>
      <c r="D13" s="1388"/>
      <c r="E13" s="1389"/>
      <c r="F13" s="1128"/>
      <c r="G13" s="1129"/>
    </row>
    <row r="14" spans="1:7">
      <c r="A14" s="1125"/>
      <c r="B14" s="1126"/>
      <c r="C14" s="1390" t="s">
        <v>2262</v>
      </c>
      <c r="D14" s="1388"/>
      <c r="E14" s="1389"/>
      <c r="F14" s="1128"/>
      <c r="G14" s="1129"/>
    </row>
    <row r="15" spans="1:7">
      <c r="A15" s="1125"/>
      <c r="B15" s="1126"/>
      <c r="C15" s="1390"/>
      <c r="D15" s="1388"/>
      <c r="E15" s="1389"/>
      <c r="F15" s="1128"/>
      <c r="G15" s="1129"/>
    </row>
    <row r="16" spans="1:7">
      <c r="A16" s="1125"/>
      <c r="B16" s="1126"/>
      <c r="C16" s="1390" t="s">
        <v>517</v>
      </c>
      <c r="D16" s="1388"/>
      <c r="E16" s="1389"/>
      <c r="F16" s="1128"/>
      <c r="G16" s="1129"/>
    </row>
    <row r="17" spans="1:7">
      <c r="A17" s="1125"/>
      <c r="B17" s="1126"/>
      <c r="C17" s="1390"/>
      <c r="D17" s="1388"/>
      <c r="E17" s="1389"/>
      <c r="F17" s="1128"/>
      <c r="G17" s="1129"/>
    </row>
    <row r="18" spans="1:7">
      <c r="A18" s="1125">
        <v>1</v>
      </c>
      <c r="B18" s="1126"/>
      <c r="C18" s="1127" t="s">
        <v>3755</v>
      </c>
      <c r="D18" s="1388"/>
      <c r="E18" s="1389"/>
      <c r="F18" s="1128"/>
      <c r="G18" s="1129"/>
    </row>
    <row r="19" spans="1:7">
      <c r="A19" s="1125"/>
      <c r="B19" s="1126"/>
      <c r="C19" s="1390"/>
      <c r="D19" s="1388"/>
      <c r="E19" s="1389"/>
      <c r="F19" s="1128"/>
      <c r="G19" s="1129"/>
    </row>
    <row r="20" spans="1:7" ht="16.5" customHeight="1">
      <c r="A20" s="1125">
        <v>1</v>
      </c>
      <c r="B20" s="1126"/>
      <c r="C20" s="1390" t="str">
        <f>+"(TARGET: "&amp;+'Master Data'!F561&amp;" EPWP BENEFICIARY)"</f>
        <v>(TARGET: 50 EPWP BENEFICIARY)</v>
      </c>
      <c r="D20" s="1388"/>
      <c r="E20" s="1389"/>
      <c r="F20" s="1128"/>
      <c r="G20" s="1129"/>
    </row>
    <row r="21" spans="1:7">
      <c r="A21" s="1125"/>
      <c r="B21" s="1126"/>
      <c r="C21" s="1390"/>
      <c r="D21" s="1388"/>
      <c r="E21" s="1389"/>
      <c r="F21" s="1128"/>
      <c r="G21" s="1129"/>
    </row>
    <row r="22" spans="1:7">
      <c r="A22" s="1125"/>
      <c r="B22" s="1126"/>
      <c r="C22" s="1390" t="s">
        <v>517</v>
      </c>
      <c r="D22" s="1388"/>
      <c r="E22" s="1389"/>
      <c r="F22" s="1128"/>
      <c r="G22" s="1129"/>
    </row>
    <row r="23" spans="1:7">
      <c r="A23" s="1125"/>
      <c r="B23" s="1126"/>
      <c r="C23" s="1390"/>
      <c r="D23" s="1388"/>
      <c r="E23" s="1389"/>
      <c r="F23" s="1128"/>
      <c r="G23" s="1129"/>
    </row>
    <row r="24" spans="1:7">
      <c r="A24" s="1125">
        <v>1</v>
      </c>
      <c r="B24" s="1126"/>
      <c r="C24" s="1390" t="s">
        <v>2263</v>
      </c>
      <c r="D24" s="1388"/>
      <c r="E24" s="1389"/>
      <c r="F24" s="1128"/>
      <c r="G24" s="1129"/>
    </row>
    <row r="25" spans="1:7">
      <c r="A25" s="1125"/>
      <c r="B25" s="1126"/>
      <c r="C25" s="1390"/>
      <c r="D25" s="1388"/>
      <c r="E25" s="1389"/>
      <c r="F25" s="1128"/>
      <c r="G25" s="1129"/>
    </row>
    <row r="26" spans="1:7" ht="21.75" customHeight="1">
      <c r="A26" s="1125">
        <v>1</v>
      </c>
      <c r="B26" s="1126">
        <v>1</v>
      </c>
      <c r="C26" s="1642" t="s">
        <v>3801</v>
      </c>
      <c r="D26" s="1388" t="s">
        <v>1380</v>
      </c>
      <c r="E26" s="1389">
        <v>1</v>
      </c>
      <c r="F26" s="1128"/>
      <c r="G26" s="1129"/>
    </row>
    <row r="27" spans="1:7">
      <c r="A27" s="1125"/>
      <c r="B27" s="1126"/>
      <c r="C27" s="1390" t="str">
        <f>+"an average of "&amp;+'Master Data'!E565&amp;" days (ref. SL11.01.01)"</f>
        <v>an average of 10 days (ref. SL11.01.01)</v>
      </c>
      <c r="D27" s="1388"/>
      <c r="E27" s="1389"/>
      <c r="F27" s="1128"/>
      <c r="G27" s="1129"/>
    </row>
    <row r="28" spans="1:7">
      <c r="A28" s="1125"/>
      <c r="B28" s="1126"/>
      <c r="C28" s="1390"/>
      <c r="D28" s="1388"/>
      <c r="E28" s="1389"/>
      <c r="F28" s="1128"/>
      <c r="G28" s="1129"/>
    </row>
    <row r="29" spans="1:7">
      <c r="A29" s="1125"/>
      <c r="B29" s="1126"/>
      <c r="C29" s="1390" t="s">
        <v>517</v>
      </c>
      <c r="D29" s="1388"/>
      <c r="E29" s="1389"/>
      <c r="F29" s="1128"/>
      <c r="G29" s="1129"/>
    </row>
    <row r="30" spans="1:7">
      <c r="A30" s="1125"/>
      <c r="B30" s="1126"/>
      <c r="C30" s="1390"/>
      <c r="D30" s="1388"/>
      <c r="E30" s="1389"/>
      <c r="F30" s="1128"/>
      <c r="G30" s="1129"/>
    </row>
    <row r="31" spans="1:7">
      <c r="A31" s="1125">
        <v>1</v>
      </c>
      <c r="B31" s="1126">
        <v>2</v>
      </c>
      <c r="C31" s="1390" t="s">
        <v>2264</v>
      </c>
      <c r="D31" s="1388" t="s">
        <v>2265</v>
      </c>
      <c r="E31" s="1391">
        <f>+'Master Data'!E564</f>
        <v>2000</v>
      </c>
      <c r="F31" s="1128"/>
      <c r="G31" s="1129"/>
    </row>
    <row r="32" spans="1:7">
      <c r="A32" s="1125"/>
      <c r="B32" s="1126"/>
      <c r="C32" s="1390"/>
      <c r="D32" s="1388"/>
      <c r="E32" s="1389"/>
      <c r="F32" s="1128"/>
      <c r="G32" s="1129"/>
    </row>
    <row r="33" spans="1:7">
      <c r="A33" s="1125"/>
      <c r="B33" s="1126"/>
      <c r="C33" s="1390" t="s">
        <v>517</v>
      </c>
      <c r="D33" s="1388"/>
      <c r="E33" s="1389"/>
      <c r="F33" s="1128"/>
      <c r="G33" s="1129"/>
    </row>
    <row r="34" spans="1:7">
      <c r="A34" s="1125"/>
      <c r="B34" s="1126"/>
      <c r="C34" s="1390"/>
      <c r="D34" s="1388"/>
      <c r="E34" s="1389"/>
      <c r="F34" s="1128"/>
      <c r="G34" s="1129"/>
    </row>
    <row r="35" spans="1:7">
      <c r="A35" s="1125">
        <v>1</v>
      </c>
      <c r="B35" s="1126"/>
      <c r="C35" s="1127" t="s">
        <v>2266</v>
      </c>
      <c r="D35" s="1388"/>
      <c r="E35" s="1389"/>
      <c r="F35" s="1128"/>
      <c r="G35" s="1129"/>
    </row>
    <row r="36" spans="1:7">
      <c r="A36" s="1125"/>
      <c r="B36" s="1126"/>
      <c r="C36" s="1127" t="s">
        <v>2267</v>
      </c>
      <c r="D36" s="1388"/>
      <c r="E36" s="1389"/>
      <c r="F36" s="1128"/>
      <c r="G36" s="1129"/>
    </row>
    <row r="37" spans="1:7">
      <c r="A37" s="1125"/>
      <c r="B37" s="1126"/>
      <c r="C37" s="1390"/>
      <c r="D37" s="1388"/>
      <c r="E37" s="1389"/>
      <c r="F37" s="1128"/>
      <c r="G37" s="1129"/>
    </row>
    <row r="38" spans="1:7">
      <c r="A38" s="1125">
        <v>1</v>
      </c>
      <c r="B38" s="1126"/>
      <c r="C38" s="1390" t="str">
        <f>+"Life skills training for "&amp;+'Master Data'!E567&amp;" days (ref. SL 11.02.01)"</f>
        <v>Life skills training for 26 days (ref. SL 11.02.01)</v>
      </c>
      <c r="D38" s="1388"/>
      <c r="E38" s="1389"/>
      <c r="F38" s="1128"/>
      <c r="G38" s="1129"/>
    </row>
    <row r="39" spans="1:7">
      <c r="A39" s="1125"/>
      <c r="B39" s="1126"/>
      <c r="C39" s="1390"/>
      <c r="D39" s="1388"/>
      <c r="E39" s="1389"/>
      <c r="F39" s="1128"/>
      <c r="G39" s="1129"/>
    </row>
    <row r="40" spans="1:7">
      <c r="A40" s="1125">
        <v>1</v>
      </c>
      <c r="B40" s="1126">
        <v>3</v>
      </c>
      <c r="C40" s="1390" t="str">
        <f>+"Travelling (based on "&amp;+'Master Data'!E568&amp;"km/youth worker)"</f>
        <v>Travelling (based on 50km/youth worker)</v>
      </c>
      <c r="D40" s="1388" t="s">
        <v>2268</v>
      </c>
      <c r="E40" s="1389">
        <f>+'Master Data'!E568*'Master Data'!F561</f>
        <v>2500</v>
      </c>
      <c r="F40" s="1128"/>
      <c r="G40" s="1129"/>
    </row>
    <row r="41" spans="1:7">
      <c r="A41" s="1125"/>
      <c r="B41" s="1126"/>
      <c r="C41" s="1390"/>
      <c r="D41" s="1388"/>
      <c r="E41" s="1389"/>
      <c r="F41" s="1128"/>
      <c r="G41" s="1129"/>
    </row>
    <row r="42" spans="1:7">
      <c r="A42" s="1125"/>
      <c r="B42" s="1126"/>
      <c r="C42" s="1390" t="s">
        <v>517</v>
      </c>
      <c r="D42" s="1388"/>
      <c r="E42" s="1389"/>
      <c r="F42" s="1128"/>
      <c r="G42" s="1129"/>
    </row>
    <row r="43" spans="1:7">
      <c r="A43" s="1125"/>
      <c r="B43" s="1126"/>
      <c r="C43" s="1390"/>
      <c r="D43" s="1388"/>
      <c r="E43" s="1389"/>
      <c r="F43" s="1128"/>
      <c r="G43" s="1129"/>
    </row>
    <row r="44" spans="1:7">
      <c r="A44" s="1125">
        <v>1</v>
      </c>
      <c r="B44" s="1126">
        <v>4</v>
      </c>
      <c r="C44" s="1390" t="s">
        <v>2269</v>
      </c>
      <c r="D44" s="1388" t="s">
        <v>558</v>
      </c>
      <c r="E44" s="1389" t="s">
        <v>517</v>
      </c>
      <c r="F44" s="1128"/>
      <c r="G44" s="1129"/>
    </row>
    <row r="45" spans="1:7">
      <c r="A45" s="1125"/>
      <c r="B45" s="1126"/>
      <c r="C45" s="1390"/>
      <c r="D45" s="1388"/>
      <c r="E45" s="1389"/>
      <c r="F45" s="1128"/>
      <c r="G45" s="1129"/>
    </row>
    <row r="46" spans="1:7">
      <c r="A46" s="1125"/>
      <c r="B46" s="1126"/>
      <c r="C46" s="1390" t="s">
        <v>517</v>
      </c>
      <c r="D46" s="1388"/>
      <c r="E46" s="1389"/>
      <c r="F46" s="1128"/>
      <c r="G46" s="1129"/>
    </row>
    <row r="47" spans="1:7">
      <c r="A47" s="1125"/>
      <c r="B47" s="1126"/>
      <c r="C47" s="1390"/>
      <c r="D47" s="1388"/>
      <c r="E47" s="1389"/>
      <c r="F47" s="1128"/>
      <c r="G47" s="1129"/>
    </row>
    <row r="48" spans="1:7">
      <c r="A48" s="1125">
        <v>1</v>
      </c>
      <c r="B48" s="1126"/>
      <c r="C48" s="1127" t="s">
        <v>3802</v>
      </c>
      <c r="D48" s="1388"/>
      <c r="E48" s="1389"/>
      <c r="F48" s="1128"/>
      <c r="G48" s="1129"/>
    </row>
    <row r="49" spans="1:7">
      <c r="A49" s="1125"/>
      <c r="B49" s="1126"/>
      <c r="C49" s="1390"/>
      <c r="D49" s="1388"/>
      <c r="E49" s="1389"/>
      <c r="F49" s="1128"/>
      <c r="G49" s="1129"/>
    </row>
    <row r="50" spans="1:7">
      <c r="A50" s="1125">
        <v>1</v>
      </c>
      <c r="B50" s="1126">
        <v>5</v>
      </c>
      <c r="C50" s="1390" t="str">
        <f>+"Employment of EPWP beneficiary ("&amp;+'Master Data'!E572&amp;" youth) ["&amp;'Master Data'!H572&amp;"]"</f>
        <v>Employment of EPWP beneficiary (30 youth) [New Office Block]</v>
      </c>
      <c r="D50" s="1388" t="s">
        <v>1380</v>
      </c>
      <c r="E50" s="1389">
        <v>1</v>
      </c>
      <c r="F50" s="1128"/>
      <c r="G50" s="1129"/>
    </row>
    <row r="51" spans="1:7">
      <c r="A51" s="1125"/>
      <c r="B51" s="1126"/>
      <c r="C51" s="1390"/>
      <c r="D51" s="1388"/>
      <c r="E51" s="1389"/>
      <c r="F51" s="1128"/>
      <c r="G51" s="1129"/>
    </row>
    <row r="52" spans="1:7">
      <c r="A52" s="1125"/>
      <c r="B52" s="1126"/>
      <c r="C52" s="1390" t="s">
        <v>517</v>
      </c>
      <c r="D52" s="1388"/>
      <c r="E52" s="1389"/>
      <c r="F52" s="1128"/>
      <c r="G52" s="1129"/>
    </row>
    <row r="53" spans="1:7">
      <c r="A53" s="1125"/>
      <c r="B53" s="1126"/>
      <c r="C53" s="1390"/>
      <c r="D53" s="1388"/>
      <c r="E53" s="1389"/>
      <c r="F53" s="1128"/>
      <c r="G53" s="1129"/>
    </row>
    <row r="54" spans="1:7">
      <c r="A54" s="1125">
        <v>1</v>
      </c>
      <c r="B54" s="1126"/>
      <c r="C54" s="1642" t="s">
        <v>3803</v>
      </c>
      <c r="D54" s="1388"/>
      <c r="E54" s="1389"/>
      <c r="F54" s="1128"/>
      <c r="G54" s="1129"/>
    </row>
    <row r="55" spans="1:7">
      <c r="A55" s="1125"/>
      <c r="B55" s="1126"/>
      <c r="C55" s="1390" t="str">
        <f>+"at the statutory labour rates of R "&amp;+'Master Data'!E570&amp;"/day multiplied by the"</f>
        <v>at the statutory labour rates of R 100/day multiplied by the</v>
      </c>
      <c r="D55" s="1388"/>
      <c r="E55" s="1389"/>
      <c r="F55" s="1128"/>
      <c r="G55" s="1129"/>
    </row>
    <row r="56" spans="1:7">
      <c r="A56" s="1125"/>
      <c r="B56" s="1126"/>
      <c r="C56" s="1390" t="s">
        <v>2270</v>
      </c>
      <c r="D56" s="1388"/>
      <c r="E56" s="1389"/>
      <c r="F56" s="1128"/>
      <c r="G56" s="1129"/>
    </row>
    <row r="57" spans="1:7">
      <c r="A57" s="1125"/>
      <c r="B57" s="1126"/>
      <c r="C57" s="1390" t="s">
        <v>2271</v>
      </c>
      <c r="D57" s="1388"/>
      <c r="E57" s="1389"/>
      <c r="F57" s="1128"/>
      <c r="G57" s="1129"/>
    </row>
    <row r="58" spans="1:7">
      <c r="A58" s="1125"/>
      <c r="B58" s="1126"/>
      <c r="C58" s="1642" t="s">
        <v>3804</v>
      </c>
      <c r="D58" s="1388"/>
      <c r="E58" s="1389"/>
      <c r="F58" s="1128"/>
      <c r="G58" s="1129"/>
    </row>
    <row r="59" spans="1:7">
      <c r="A59" s="1125"/>
      <c r="B59" s="1126"/>
      <c r="C59" s="1390" t="s">
        <v>2272</v>
      </c>
      <c r="D59" s="1388"/>
      <c r="E59" s="1389"/>
      <c r="F59" s="1128"/>
      <c r="G59" s="1129"/>
    </row>
    <row r="60" spans="1:7">
      <c r="A60" s="1125"/>
      <c r="B60" s="1126"/>
      <c r="C60" s="1390" t="str">
        <f>+"This item is based on "&amp;+'Master Data'!E571&amp;" months appointment for EPWP beneficiary"</f>
        <v>This item is based on 6 months appointment for EPWP beneficiary</v>
      </c>
      <c r="D60" s="1388"/>
      <c r="E60" s="1389"/>
      <c r="F60" s="1128"/>
      <c r="G60" s="1129"/>
    </row>
    <row r="61" spans="1:7">
      <c r="A61" s="1125"/>
      <c r="B61" s="1126"/>
      <c r="C61" s="1390"/>
      <c r="D61" s="1388"/>
      <c r="E61" s="1389"/>
      <c r="F61" s="1128"/>
      <c r="G61" s="1129"/>
    </row>
    <row r="62" spans="1:7">
      <c r="A62" s="1125"/>
      <c r="B62" s="1126"/>
      <c r="C62" s="1390" t="s">
        <v>517</v>
      </c>
      <c r="D62" s="1388"/>
      <c r="E62" s="1389"/>
      <c r="F62" s="1128"/>
      <c r="G62" s="1129"/>
    </row>
    <row r="63" spans="1:7">
      <c r="A63" s="1125"/>
      <c r="B63" s="1126"/>
      <c r="C63" s="1390"/>
      <c r="D63" s="1388"/>
      <c r="E63" s="1389"/>
      <c r="F63" s="1128"/>
      <c r="G63" s="1129"/>
    </row>
    <row r="64" spans="1:7">
      <c r="A64" s="1125">
        <v>1</v>
      </c>
      <c r="B64" s="1126">
        <v>6</v>
      </c>
      <c r="C64" s="1390" t="str">
        <f>+"Employment of EPWP beneficiary ("&amp;+'Master Data'!E573&amp;" youth) ["&amp;'Master Data'!H573&amp;"]"</f>
        <v>Employment of EPWP beneficiary (40 youth) [Parking garage]</v>
      </c>
      <c r="D64" s="1388" t="s">
        <v>1380</v>
      </c>
      <c r="E64" s="1389">
        <v>1</v>
      </c>
      <c r="F64" s="1128"/>
      <c r="G64" s="1129"/>
    </row>
    <row r="65" spans="1:7">
      <c r="A65" s="1125"/>
      <c r="B65" s="1126"/>
      <c r="C65" s="1390"/>
      <c r="D65" s="1388"/>
      <c r="E65" s="1389"/>
      <c r="F65" s="1128"/>
      <c r="G65" s="1129"/>
    </row>
    <row r="66" spans="1:7">
      <c r="A66" s="1125"/>
      <c r="B66" s="1126"/>
      <c r="C66" s="1390" t="s">
        <v>517</v>
      </c>
      <c r="D66" s="1388"/>
      <c r="E66" s="1389"/>
      <c r="F66" s="1128"/>
      <c r="G66" s="1129"/>
    </row>
    <row r="67" spans="1:7">
      <c r="A67" s="1125"/>
      <c r="B67" s="1126"/>
      <c r="C67" s="1390"/>
      <c r="D67" s="1388"/>
      <c r="E67" s="1389"/>
      <c r="F67" s="1128"/>
      <c r="G67" s="1129"/>
    </row>
    <row r="68" spans="1:7">
      <c r="A68" s="1125">
        <v>2</v>
      </c>
      <c r="B68" s="1126"/>
      <c r="C68" s="1642" t="s">
        <v>3803</v>
      </c>
      <c r="D68" s="1388"/>
      <c r="E68" s="1389"/>
      <c r="F68" s="1128"/>
      <c r="G68" s="1129"/>
    </row>
    <row r="69" spans="1:7">
      <c r="A69" s="1125"/>
      <c r="B69" s="1126"/>
      <c r="C69" s="1390" t="str">
        <f>+"at the statutory labour rates of R "&amp;+'Master Data'!E575&amp;"/day multiplied by the"</f>
        <v>at the statutory labour rates of R 110/day multiplied by the</v>
      </c>
      <c r="D69" s="1388"/>
      <c r="E69" s="1389"/>
      <c r="F69" s="1128"/>
      <c r="G69" s="1129"/>
    </row>
    <row r="70" spans="1:7">
      <c r="A70" s="1125"/>
      <c r="B70" s="1126"/>
      <c r="C70" s="1390" t="s">
        <v>2270</v>
      </c>
      <c r="D70" s="1388"/>
      <c r="E70" s="1389"/>
      <c r="F70" s="1128"/>
      <c r="G70" s="1129"/>
    </row>
    <row r="71" spans="1:7">
      <c r="A71" s="1125"/>
      <c r="B71" s="1126"/>
      <c r="C71" s="1390" t="s">
        <v>2271</v>
      </c>
      <c r="D71" s="1388"/>
      <c r="E71" s="1389"/>
      <c r="F71" s="1128"/>
      <c r="G71" s="1129"/>
    </row>
    <row r="72" spans="1:7">
      <c r="A72" s="1125"/>
      <c r="B72" s="1126"/>
      <c r="C72" s="1642" t="s">
        <v>3804</v>
      </c>
      <c r="D72" s="1388"/>
      <c r="E72" s="1389"/>
      <c r="F72" s="1128"/>
      <c r="G72" s="1129"/>
    </row>
    <row r="73" spans="1:7">
      <c r="A73" s="1125"/>
      <c r="B73" s="1126"/>
      <c r="C73" s="1390" t="s">
        <v>2272</v>
      </c>
      <c r="D73" s="1388"/>
      <c r="E73" s="1389"/>
      <c r="F73" s="1128"/>
      <c r="G73" s="1129"/>
    </row>
    <row r="74" spans="1:7">
      <c r="A74" s="1125"/>
      <c r="B74" s="1126"/>
      <c r="C74" s="1390" t="str">
        <f>+"This item is based on "&amp;+'Master Data'!E576&amp;" months appointment for EPWP beneficiary"</f>
        <v>This item is based on 12 months appointment for EPWP beneficiary</v>
      </c>
      <c r="D74" s="1388"/>
      <c r="E74" s="1389"/>
      <c r="F74" s="1128"/>
      <c r="G74" s="1129"/>
    </row>
    <row r="75" spans="1:7">
      <c r="A75" s="1125"/>
      <c r="B75" s="1126"/>
      <c r="C75" s="1390"/>
      <c r="D75" s="1388"/>
      <c r="E75" s="1389"/>
      <c r="F75" s="1128"/>
      <c r="G75" s="1129"/>
    </row>
    <row r="76" spans="1:7">
      <c r="A76" s="1125"/>
      <c r="B76" s="1126"/>
      <c r="C76" s="1390" t="s">
        <v>517</v>
      </c>
      <c r="D76" s="1388"/>
      <c r="E76" s="1389"/>
      <c r="F76" s="1128"/>
      <c r="G76" s="1129"/>
    </row>
    <row r="77" spans="1:7">
      <c r="A77" s="1125"/>
      <c r="B77" s="1126"/>
      <c r="C77" s="1390"/>
      <c r="D77" s="1388"/>
      <c r="E77" s="1389"/>
      <c r="F77" s="1128"/>
      <c r="G77" s="1129"/>
    </row>
    <row r="78" spans="1:7">
      <c r="A78" s="1125">
        <v>2</v>
      </c>
      <c r="B78" s="1126">
        <v>7</v>
      </c>
      <c r="C78" s="3585" t="str">
        <f>+"Employment of EPWP beneficiary ("&amp;+'Master Data'!E574&amp;" youth) ["&amp;'Master Data'!H574&amp;"]"</f>
        <v>Employment of EPWP beneficiary (30 youth) [Conference Centre &amp; Canteen]</v>
      </c>
      <c r="D78" s="1388" t="s">
        <v>1380</v>
      </c>
      <c r="E78" s="1389">
        <v>1</v>
      </c>
      <c r="F78" s="1128"/>
      <c r="G78" s="1129"/>
    </row>
    <row r="79" spans="1:7">
      <c r="A79" s="1125"/>
      <c r="B79" s="1126"/>
      <c r="C79" s="3585"/>
      <c r="D79" s="1388"/>
      <c r="E79" s="1389"/>
      <c r="F79" s="1128"/>
      <c r="G79" s="1129"/>
    </row>
    <row r="80" spans="1:7">
      <c r="A80" s="1125"/>
      <c r="B80" s="1126"/>
      <c r="C80" s="1390"/>
      <c r="D80" s="1388"/>
      <c r="E80" s="1389"/>
      <c r="F80" s="1128"/>
      <c r="G80" s="1129"/>
    </row>
    <row r="81" spans="1:7">
      <c r="A81" s="1125"/>
      <c r="B81" s="1126"/>
      <c r="C81" s="1390" t="s">
        <v>517</v>
      </c>
      <c r="D81" s="1388"/>
      <c r="E81" s="1389"/>
      <c r="F81" s="1128"/>
      <c r="G81" s="1129"/>
    </row>
    <row r="82" spans="1:7">
      <c r="A82" s="1125"/>
      <c r="B82" s="1126"/>
      <c r="C82" s="1390"/>
      <c r="D82" s="1388"/>
      <c r="E82" s="1389"/>
      <c r="F82" s="1128"/>
      <c r="G82" s="1129"/>
    </row>
    <row r="83" spans="1:7">
      <c r="A83" s="1125">
        <v>2</v>
      </c>
      <c r="B83" s="1126"/>
      <c r="C83" s="1642" t="s">
        <v>3803</v>
      </c>
      <c r="D83" s="1388"/>
      <c r="E83" s="1389"/>
      <c r="F83" s="1128"/>
      <c r="G83" s="1129"/>
    </row>
    <row r="84" spans="1:7">
      <c r="A84" s="1125"/>
      <c r="B84" s="1126"/>
      <c r="C84" s="1390" t="str">
        <f>+"at the statutory labour rates of R "&amp;+'Master Data'!E577&amp;"/day multiplied by the"</f>
        <v>at the statutory labour rates of R 120/day multiplied by the</v>
      </c>
      <c r="D84" s="1388"/>
      <c r="E84" s="1389"/>
      <c r="F84" s="1128"/>
      <c r="G84" s="1129"/>
    </row>
    <row r="85" spans="1:7">
      <c r="A85" s="1125"/>
      <c r="B85" s="1126"/>
      <c r="C85" s="1390" t="s">
        <v>2270</v>
      </c>
      <c r="D85" s="1388"/>
      <c r="E85" s="1389"/>
      <c r="F85" s="1128"/>
      <c r="G85" s="1129"/>
    </row>
    <row r="86" spans="1:7">
      <c r="A86" s="1125"/>
      <c r="B86" s="1126"/>
      <c r="C86" s="1390" t="s">
        <v>2271</v>
      </c>
      <c r="D86" s="1388"/>
      <c r="E86" s="1389"/>
      <c r="F86" s="1128"/>
      <c r="G86" s="1129"/>
    </row>
    <row r="87" spans="1:7">
      <c r="A87" s="1125"/>
      <c r="B87" s="1126"/>
      <c r="C87" s="1642" t="s">
        <v>3804</v>
      </c>
      <c r="D87" s="1388"/>
      <c r="E87" s="1389"/>
      <c r="F87" s="1128"/>
      <c r="G87" s="1129"/>
    </row>
    <row r="88" spans="1:7">
      <c r="A88" s="1125"/>
      <c r="B88" s="1126"/>
      <c r="C88" s="1390" t="s">
        <v>2272</v>
      </c>
      <c r="D88" s="1388"/>
      <c r="E88" s="1389"/>
      <c r="F88" s="1128"/>
      <c r="G88" s="1129"/>
    </row>
    <row r="89" spans="1:7">
      <c r="A89" s="1125"/>
      <c r="B89" s="1126"/>
      <c r="C89" s="1390" t="str">
        <f>+"This item is based on "&amp;+'Master Data'!E578&amp;" months appointment for EPWP beneficiary"</f>
        <v>This item is based on 12 months appointment for EPWP beneficiary</v>
      </c>
      <c r="D89" s="1388"/>
      <c r="E89" s="1389"/>
      <c r="F89" s="1128"/>
      <c r="G89" s="1129"/>
    </row>
    <row r="90" spans="1:7">
      <c r="A90" s="1125"/>
      <c r="B90" s="1126"/>
      <c r="C90" s="1390"/>
      <c r="D90" s="1388"/>
      <c r="E90" s="1389"/>
      <c r="F90" s="1128"/>
      <c r="G90" s="1129"/>
    </row>
    <row r="91" spans="1:7">
      <c r="A91" s="1125"/>
      <c r="B91" s="1126"/>
      <c r="C91" s="1390" t="s">
        <v>517</v>
      </c>
      <c r="D91" s="1388"/>
      <c r="E91" s="1389"/>
      <c r="F91" s="1128"/>
      <c r="G91" s="1129"/>
    </row>
    <row r="92" spans="1:7">
      <c r="A92" s="1125"/>
      <c r="B92" s="1126"/>
      <c r="C92" s="1390"/>
      <c r="D92" s="1388"/>
      <c r="E92" s="1389"/>
      <c r="F92" s="1128"/>
      <c r="G92" s="1129"/>
    </row>
    <row r="93" spans="1:7">
      <c r="A93" s="1125">
        <v>2</v>
      </c>
      <c r="B93" s="1126"/>
      <c r="C93" s="1127" t="s">
        <v>2273</v>
      </c>
      <c r="D93" s="1388"/>
      <c r="E93" s="1389"/>
      <c r="F93" s="1128"/>
      <c r="G93" s="1129"/>
    </row>
    <row r="94" spans="1:7">
      <c r="A94" s="1125"/>
      <c r="B94" s="1126"/>
      <c r="C94" s="1127" t="s">
        <v>3808</v>
      </c>
      <c r="D94" s="1388"/>
      <c r="E94" s="1389"/>
      <c r="F94" s="1128"/>
      <c r="G94" s="1129"/>
    </row>
    <row r="95" spans="1:7">
      <c r="A95" s="1125"/>
      <c r="B95" s="1126"/>
      <c r="C95" s="1390"/>
      <c r="D95" s="1388"/>
      <c r="E95" s="1389"/>
      <c r="F95" s="1128"/>
      <c r="G95" s="1129"/>
    </row>
    <row r="96" spans="1:7">
      <c r="A96" s="1125">
        <v>2</v>
      </c>
      <c r="B96" s="1126">
        <v>8</v>
      </c>
      <c r="C96" s="1642" t="s">
        <v>3807</v>
      </c>
      <c r="D96" s="1388" t="s">
        <v>1380</v>
      </c>
      <c r="E96" s="1389">
        <v>1</v>
      </c>
      <c r="F96" s="1128"/>
      <c r="G96" s="1129"/>
    </row>
    <row r="97" spans="1:7">
      <c r="A97" s="1125"/>
      <c r="B97" s="1126"/>
      <c r="C97" s="1390" t="str">
        <f>+"11.05.01) for "&amp;+'Master Data'!E579&amp;" workers"</f>
        <v>11.05.01) for 100 workers</v>
      </c>
      <c r="D97" s="1388"/>
      <c r="E97" s="1389"/>
      <c r="F97" s="1128"/>
      <c r="G97" s="1129"/>
    </row>
    <row r="98" spans="1:7">
      <c r="A98" s="1125"/>
      <c r="B98" s="1126"/>
      <c r="C98" s="1390"/>
      <c r="D98" s="1388"/>
      <c r="E98" s="1389"/>
      <c r="F98" s="1128"/>
      <c r="G98" s="1129"/>
    </row>
    <row r="99" spans="1:7">
      <c r="A99" s="1125"/>
      <c r="B99" s="1126"/>
      <c r="C99" s="1390" t="s">
        <v>517</v>
      </c>
      <c r="D99" s="1388"/>
      <c r="E99" s="1389"/>
      <c r="F99" s="1128"/>
      <c r="G99" s="1129"/>
    </row>
    <row r="100" spans="1:7">
      <c r="A100" s="1125"/>
      <c r="B100" s="1126"/>
      <c r="C100" s="1390"/>
      <c r="D100" s="1388"/>
      <c r="E100" s="1389"/>
      <c r="F100" s="1128"/>
      <c r="G100" s="1129"/>
    </row>
    <row r="101" spans="1:7">
      <c r="A101" s="1125">
        <v>2</v>
      </c>
      <c r="B101" s="1126">
        <v>9</v>
      </c>
      <c r="C101" s="1390" t="s">
        <v>2274</v>
      </c>
      <c r="D101" s="1388" t="s">
        <v>558</v>
      </c>
      <c r="E101" s="1389">
        <v>7.5</v>
      </c>
      <c r="F101" s="1128"/>
      <c r="G101" s="1129"/>
    </row>
    <row r="102" spans="1:7">
      <c r="A102" s="1125"/>
      <c r="B102" s="1126"/>
      <c r="C102" s="1390"/>
      <c r="D102" s="1388"/>
      <c r="E102" s="1389"/>
      <c r="F102" s="1128"/>
      <c r="G102" s="1129"/>
    </row>
    <row r="103" spans="1:7">
      <c r="A103" s="1125"/>
      <c r="B103" s="1126"/>
      <c r="C103" s="1390" t="s">
        <v>517</v>
      </c>
      <c r="D103" s="1388"/>
      <c r="E103" s="1389"/>
      <c r="F103" s="1128"/>
      <c r="G103" s="1129"/>
    </row>
    <row r="104" spans="1:7">
      <c r="A104" s="1125"/>
      <c r="B104" s="1126"/>
      <c r="C104" s="1390"/>
      <c r="D104" s="1388"/>
      <c r="E104" s="1389"/>
      <c r="F104" s="1128"/>
      <c r="G104" s="1129"/>
    </row>
    <row r="105" spans="1:7">
      <c r="A105" s="1125">
        <v>2</v>
      </c>
      <c r="B105" s="1126"/>
      <c r="C105" s="1127" t="s">
        <v>3809</v>
      </c>
      <c r="D105" s="1388"/>
      <c r="E105" s="1389"/>
      <c r="F105" s="1128"/>
      <c r="G105" s="1129"/>
    </row>
    <row r="106" spans="1:7">
      <c r="A106" s="1125"/>
      <c r="B106" s="1126"/>
      <c r="C106" s="1127" t="s">
        <v>3808</v>
      </c>
      <c r="D106" s="1388"/>
      <c r="E106" s="1389"/>
      <c r="F106" s="1128"/>
      <c r="G106" s="1129"/>
    </row>
    <row r="107" spans="1:7">
      <c r="A107" s="1125"/>
      <c r="B107" s="1126"/>
      <c r="C107" s="1390"/>
      <c r="D107" s="1388"/>
      <c r="E107" s="1389"/>
      <c r="F107" s="1128"/>
      <c r="G107" s="1129"/>
    </row>
    <row r="108" spans="1:7">
      <c r="A108" s="1125">
        <v>2</v>
      </c>
      <c r="B108" s="1126">
        <v>10</v>
      </c>
      <c r="C108" s="1642" t="s">
        <v>3810</v>
      </c>
      <c r="D108" s="1388" t="s">
        <v>1380</v>
      </c>
      <c r="E108" s="1389">
        <v>1</v>
      </c>
      <c r="F108" s="1128"/>
      <c r="G108" s="1129"/>
    </row>
    <row r="109" spans="1:7">
      <c r="A109" s="1125"/>
      <c r="B109" s="1126"/>
      <c r="C109" s="1642" t="s">
        <v>3811</v>
      </c>
      <c r="D109" s="1388"/>
      <c r="E109" s="1389"/>
      <c r="F109" s="1128"/>
      <c r="G109" s="1129"/>
    </row>
    <row r="110" spans="1:7">
      <c r="A110" s="1125"/>
      <c r="B110" s="1126"/>
      <c r="C110" s="1390" t="str">
        <f>+"respective trades (ref. SL 11.06.01) for "&amp;+'Master Data'!E580&amp;" workers"</f>
        <v>respective trades (ref. SL 11.06.01) for 100 workers</v>
      </c>
      <c r="D110" s="1388"/>
      <c r="E110" s="1389"/>
      <c r="F110" s="1128"/>
      <c r="G110" s="1129"/>
    </row>
    <row r="111" spans="1:7">
      <c r="A111" s="1125"/>
      <c r="B111" s="1126"/>
      <c r="C111" s="1390"/>
      <c r="D111" s="1388"/>
      <c r="E111" s="1389"/>
      <c r="F111" s="1128"/>
      <c r="G111" s="1129"/>
    </row>
    <row r="112" spans="1:7">
      <c r="A112" s="1125"/>
      <c r="B112" s="1126"/>
      <c r="C112" s="1390" t="s">
        <v>517</v>
      </c>
      <c r="D112" s="1388"/>
      <c r="E112" s="1389"/>
      <c r="F112" s="1128"/>
      <c r="G112" s="1129"/>
    </row>
    <row r="113" spans="1:7">
      <c r="A113" s="1125"/>
      <c r="B113" s="1126"/>
      <c r="C113" s="1390"/>
      <c r="D113" s="1388"/>
      <c r="E113" s="1389"/>
      <c r="F113" s="1128"/>
      <c r="G113" s="1129"/>
    </row>
    <row r="114" spans="1:7">
      <c r="A114" s="1125">
        <v>2</v>
      </c>
      <c r="B114" s="1126">
        <v>11</v>
      </c>
      <c r="C114" s="1390" t="s">
        <v>2275</v>
      </c>
      <c r="D114" s="1388" t="s">
        <v>558</v>
      </c>
      <c r="E114" s="1389">
        <v>7.5</v>
      </c>
      <c r="F114" s="1128"/>
      <c r="G114" s="1129"/>
    </row>
    <row r="115" spans="1:7">
      <c r="A115" s="1125"/>
      <c r="B115" s="1126"/>
      <c r="C115" s="1390"/>
      <c r="D115" s="1388"/>
      <c r="E115" s="1389"/>
      <c r="F115" s="1128"/>
      <c r="G115" s="1129"/>
    </row>
    <row r="116" spans="1:7">
      <c r="A116" s="1125"/>
      <c r="B116" s="1126"/>
      <c r="C116" s="1390" t="s">
        <v>517</v>
      </c>
      <c r="D116" s="1388"/>
      <c r="E116" s="1389"/>
      <c r="F116" s="1128"/>
      <c r="G116" s="1129"/>
    </row>
    <row r="117" spans="1:7">
      <c r="A117" s="1125"/>
      <c r="B117" s="1126"/>
      <c r="C117" s="1390"/>
      <c r="D117" s="1388"/>
      <c r="E117" s="1389"/>
      <c r="F117" s="1128"/>
      <c r="G117" s="1129"/>
    </row>
    <row r="118" spans="1:7">
      <c r="A118" s="1125">
        <v>2</v>
      </c>
      <c r="B118" s="1126"/>
      <c r="C118" s="1127" t="s">
        <v>3812</v>
      </c>
      <c r="D118" s="1388"/>
      <c r="E118" s="1389"/>
      <c r="F118" s="1128"/>
      <c r="G118" s="1129"/>
    </row>
    <row r="119" spans="1:7">
      <c r="A119" s="1125"/>
      <c r="B119" s="1126"/>
      <c r="C119" s="1390"/>
      <c r="D119" s="1388"/>
      <c r="E119" s="1389"/>
      <c r="F119" s="1128"/>
      <c r="G119" s="1129"/>
    </row>
    <row r="120" spans="1:7">
      <c r="A120" s="1125">
        <v>2</v>
      </c>
      <c r="B120" s="1126">
        <v>12</v>
      </c>
      <c r="C120" s="1642" t="s">
        <v>3813</v>
      </c>
      <c r="D120" s="1388" t="s">
        <v>1380</v>
      </c>
      <c r="E120" s="1389">
        <v>1</v>
      </c>
      <c r="F120" s="1128"/>
      <c r="G120" s="1129"/>
    </row>
    <row r="121" spans="1:7">
      <c r="A121" s="1125"/>
      <c r="B121" s="1126"/>
      <c r="C121" s="1642" t="s">
        <v>3814</v>
      </c>
      <c r="D121" s="1388"/>
      <c r="E121" s="1389"/>
      <c r="F121" s="1128"/>
      <c r="G121" s="1129"/>
    </row>
    <row r="122" spans="1:7">
      <c r="A122" s="1125"/>
      <c r="B122" s="1126"/>
      <c r="C122" s="1390"/>
      <c r="D122" s="1388"/>
      <c r="E122" s="1389"/>
      <c r="F122" s="1128"/>
      <c r="G122" s="1129"/>
    </row>
    <row r="123" spans="1:7">
      <c r="A123" s="1125"/>
      <c r="B123" s="1126"/>
      <c r="C123" s="1390" t="s">
        <v>517</v>
      </c>
      <c r="D123" s="1388"/>
      <c r="E123" s="1389"/>
      <c r="F123" s="1128"/>
      <c r="G123" s="1129"/>
    </row>
    <row r="124" spans="1:7">
      <c r="A124" s="1125"/>
      <c r="B124" s="1126"/>
      <c r="C124" s="1390"/>
      <c r="D124" s="1388"/>
      <c r="E124" s="1389"/>
      <c r="F124" s="1128"/>
      <c r="G124" s="1129"/>
    </row>
    <row r="125" spans="1:7">
      <c r="A125" s="1125">
        <v>2</v>
      </c>
      <c r="B125" s="1126">
        <v>13</v>
      </c>
      <c r="C125" s="1390" t="s">
        <v>2276</v>
      </c>
      <c r="D125" s="1388" t="s">
        <v>2277</v>
      </c>
      <c r="E125" s="1389">
        <f>+'Master Data'!E581</f>
        <v>30</v>
      </c>
      <c r="F125" s="1128"/>
      <c r="G125" s="1129"/>
    </row>
    <row r="126" spans="1:7">
      <c r="A126" s="1125"/>
      <c r="B126" s="1126"/>
      <c r="C126" s="1390"/>
      <c r="D126" s="1388"/>
      <c r="E126" s="1389"/>
      <c r="F126" s="1128"/>
      <c r="G126" s="1129"/>
    </row>
    <row r="127" spans="1:7">
      <c r="A127" s="1125"/>
      <c r="B127" s="1126"/>
      <c r="C127" s="1390" t="s">
        <v>517</v>
      </c>
      <c r="D127" s="1388"/>
      <c r="E127" s="1389"/>
      <c r="F127" s="1128"/>
      <c r="G127" s="1129"/>
    </row>
    <row r="128" spans="1:7">
      <c r="A128" s="1125"/>
      <c r="B128" s="1126"/>
      <c r="C128" s="1390"/>
      <c r="D128" s="1388"/>
      <c r="E128" s="1389"/>
      <c r="F128" s="1128"/>
      <c r="G128" s="1129"/>
    </row>
    <row r="129" spans="1:7">
      <c r="A129" s="1125">
        <v>2</v>
      </c>
      <c r="B129" s="1126">
        <v>14</v>
      </c>
      <c r="C129" s="1390" t="s">
        <v>2278</v>
      </c>
      <c r="D129" s="1388" t="s">
        <v>558</v>
      </c>
      <c r="E129" s="1389">
        <v>7.5</v>
      </c>
      <c r="F129" s="1128"/>
      <c r="G129" s="1129"/>
    </row>
    <row r="130" spans="1:7">
      <c r="A130" s="1125"/>
      <c r="B130" s="1126"/>
      <c r="C130" s="1390"/>
      <c r="D130" s="1388"/>
      <c r="E130" s="1389"/>
      <c r="F130" s="1128"/>
      <c r="G130" s="1129"/>
    </row>
    <row r="131" spans="1:7">
      <c r="A131" s="1125"/>
      <c r="B131" s="1126"/>
      <c r="C131" s="1390" t="s">
        <v>517</v>
      </c>
      <c r="D131" s="1388"/>
      <c r="E131" s="1389"/>
      <c r="F131" s="1128"/>
      <c r="G131" s="1129"/>
    </row>
    <row r="132" spans="1:7" ht="15" thickBot="1">
      <c r="A132" s="1160"/>
      <c r="B132" s="1170"/>
      <c r="C132" s="1382" t="s">
        <v>2460</v>
      </c>
      <c r="D132" s="1383"/>
      <c r="E132" s="1384"/>
      <c r="F132" s="1172"/>
      <c r="G132" s="1173"/>
    </row>
    <row r="133" spans="1:7" ht="15" thickTop="1">
      <c r="A133" s="1130"/>
      <c r="B133" s="1130"/>
      <c r="C133" s="1390"/>
      <c r="D133" s="1390"/>
      <c r="E133" s="1390"/>
    </row>
    <row r="134" spans="1:7">
      <c r="A134" s="1130"/>
      <c r="B134" s="1130"/>
      <c r="C134" s="1390"/>
      <c r="D134" s="1390"/>
      <c r="E134" s="1390"/>
    </row>
    <row r="135" spans="1:7">
      <c r="A135" s="1130"/>
      <c r="B135" s="1130"/>
      <c r="C135" s="1390"/>
      <c r="D135" s="1390"/>
      <c r="E135" s="1390"/>
    </row>
    <row r="136" spans="1:7">
      <c r="A136" s="1130"/>
      <c r="B136" s="1130"/>
      <c r="C136" s="1390"/>
      <c r="D136" s="1390"/>
      <c r="E136" s="1390"/>
    </row>
    <row r="137" spans="1:7">
      <c r="A137" s="1130"/>
      <c r="B137" s="1130"/>
      <c r="C137" s="1390"/>
      <c r="D137" s="1390"/>
      <c r="E137" s="1390"/>
    </row>
    <row r="138" spans="1:7">
      <c r="A138" s="1130"/>
      <c r="B138" s="1130"/>
      <c r="C138" s="1390"/>
      <c r="D138" s="1390"/>
      <c r="E138" s="1390"/>
    </row>
    <row r="139" spans="1:7">
      <c r="A139" s="1130"/>
      <c r="B139" s="1130"/>
      <c r="C139" s="1390"/>
      <c r="D139" s="1390"/>
      <c r="E139" s="1390"/>
    </row>
  </sheetData>
  <mergeCells count="3">
    <mergeCell ref="C5:C6"/>
    <mergeCell ref="C78:C79"/>
    <mergeCell ref="A1:G1"/>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9137" r:id="rId4" name="Button 1">
              <controlPr defaultSize="0" print="0" autoFill="0" autoPict="0" macro="[0]!ToMainMenu">
                <anchor>
                  <from>
                    <xdr:col>7</xdr:col>
                    <xdr:colOff>464820</xdr:colOff>
                    <xdr:row>3</xdr:row>
                    <xdr:rowOff>22860</xdr:rowOff>
                  </from>
                  <to>
                    <xdr:col>10</xdr:col>
                    <xdr:colOff>99060</xdr:colOff>
                    <xdr:row>5</xdr:row>
                    <xdr:rowOff>0</xdr:rowOff>
                  </to>
                </anchor>
              </controlPr>
            </control>
          </mc:Choice>
        </mc:AlternateContent>
        <mc:AlternateContent xmlns:mc="http://schemas.openxmlformats.org/markup-compatibility/2006">
          <mc:Choice Requires="x14">
            <control shapeId="859138" r:id="rId5" name="Button 2">
              <controlPr defaultSize="0" print="0" autoFill="0" autoPict="0" macro="[0]!PrintSheet">
                <anchor>
                  <from>
                    <xdr:col>7</xdr:col>
                    <xdr:colOff>464820</xdr:colOff>
                    <xdr:row>8</xdr:row>
                    <xdr:rowOff>114300</xdr:rowOff>
                  </from>
                  <to>
                    <xdr:col>10</xdr:col>
                    <xdr:colOff>99060</xdr:colOff>
                    <xdr:row>10</xdr:row>
                    <xdr:rowOff>99060</xdr:rowOff>
                  </to>
                </anchor>
              </controlPr>
            </control>
          </mc:Choice>
        </mc:AlternateContent>
        <mc:AlternateContent xmlns:mc="http://schemas.openxmlformats.org/markup-compatibility/2006">
          <mc:Choice Requires="x14">
            <control shapeId="859139" r:id="rId6" name="Button 3">
              <controlPr defaultSize="0" print="0" autoFill="0" autoPict="0" macro="[0]!PrintPreview">
                <anchor>
                  <from>
                    <xdr:col>7</xdr:col>
                    <xdr:colOff>464820</xdr:colOff>
                    <xdr:row>5</xdr:row>
                    <xdr:rowOff>22860</xdr:rowOff>
                  </from>
                  <to>
                    <xdr:col>10</xdr:col>
                    <xdr:colOff>99060</xdr:colOff>
                    <xdr:row>7</xdr:row>
                    <xdr:rowOff>0</xdr:rowOff>
                  </to>
                </anchor>
              </controlPr>
            </control>
          </mc:Choice>
        </mc:AlternateContent>
        <mc:AlternateContent xmlns:mc="http://schemas.openxmlformats.org/markup-compatibility/2006">
          <mc:Choice Requires="x14">
            <control shapeId="859140" r:id="rId7" name="Button 4">
              <controlPr defaultSize="0" print="0" autoFill="0" autoPict="0" macro="[0]!ToDataEntry">
                <anchor>
                  <from>
                    <xdr:col>7</xdr:col>
                    <xdr:colOff>464820</xdr:colOff>
                    <xdr:row>10</xdr:row>
                    <xdr:rowOff>106680</xdr:rowOff>
                  </from>
                  <to>
                    <xdr:col>10</xdr:col>
                    <xdr:colOff>99060</xdr:colOff>
                    <xdr:row>12</xdr:row>
                    <xdr:rowOff>83820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K435"/>
  <sheetViews>
    <sheetView showGridLines="0" zoomScaleNormal="100" workbookViewId="0">
      <selection activeCell="C97" sqref="C97:G97"/>
    </sheetView>
  </sheetViews>
  <sheetFormatPr defaultColWidth="8.88671875" defaultRowHeight="13.2"/>
  <cols>
    <col min="1" max="1" width="3.6640625" style="460" customWidth="1"/>
    <col min="2" max="2" width="6.109375" style="460" customWidth="1"/>
    <col min="3" max="3" width="11.44140625" style="460" customWidth="1"/>
    <col min="4" max="5" width="8.88671875" style="460"/>
    <col min="6" max="7" width="9.88671875" style="460" customWidth="1"/>
    <col min="8" max="11" width="8.88671875" style="460"/>
    <col min="12" max="12" width="5.5546875" style="460" customWidth="1"/>
    <col min="13" max="16384" width="8.88671875" style="460"/>
  </cols>
  <sheetData>
    <row r="1" spans="1:11">
      <c r="B1" s="3593" t="str">
        <f>+'Master Data'!F529</f>
        <v>Annexure 10</v>
      </c>
      <c r="C1" s="3593"/>
      <c r="D1" s="3593"/>
      <c r="E1" s="3593"/>
      <c r="F1" s="3593"/>
      <c r="G1" s="3593"/>
      <c r="H1" s="3593"/>
      <c r="I1" s="3593"/>
      <c r="J1" s="3593"/>
      <c r="K1" s="3593"/>
    </row>
    <row r="4" spans="1:11">
      <c r="B4" s="1519"/>
      <c r="C4" s="1520"/>
      <c r="D4" s="1520"/>
      <c r="E4" s="1520"/>
      <c r="F4" s="1520"/>
      <c r="G4" s="1520"/>
      <c r="H4" s="1520"/>
      <c r="I4" s="1520"/>
      <c r="J4" s="1520"/>
      <c r="K4" s="1521"/>
    </row>
    <row r="5" spans="1:11">
      <c r="B5" s="1522"/>
      <c r="K5" s="1523"/>
    </row>
    <row r="6" spans="1:11">
      <c r="B6" s="1522"/>
      <c r="K6" s="1523"/>
    </row>
    <row r="7" spans="1:11">
      <c r="B7" s="1522"/>
      <c r="K7" s="1523"/>
    </row>
    <row r="8" spans="1:11">
      <c r="B8" s="1522"/>
      <c r="K8" s="1523"/>
    </row>
    <row r="9" spans="1:11">
      <c r="B9" s="1522"/>
      <c r="K9" s="1523"/>
    </row>
    <row r="10" spans="1:11">
      <c r="B10" s="1522"/>
      <c r="K10" s="1523"/>
    </row>
    <row r="11" spans="1:11">
      <c r="A11" s="460" t="s">
        <v>517</v>
      </c>
      <c r="B11" s="1522"/>
      <c r="K11" s="1523"/>
    </row>
    <row r="12" spans="1:11">
      <c r="B12" s="1524"/>
      <c r="C12" s="1525"/>
      <c r="D12" s="1525"/>
      <c r="E12" s="1525"/>
      <c r="F12" s="1525"/>
      <c r="G12" s="1525"/>
      <c r="H12" s="1525"/>
      <c r="I12" s="1525"/>
      <c r="J12" s="1525"/>
      <c r="K12" s="1526"/>
    </row>
    <row r="13" spans="1:11">
      <c r="B13" s="1527" t="s">
        <v>3081</v>
      </c>
    </row>
    <row r="15" spans="1:11">
      <c r="B15" s="3590" t="s">
        <v>3714</v>
      </c>
      <c r="C15" s="3591"/>
      <c r="D15" s="3591"/>
      <c r="E15" s="3591"/>
      <c r="F15" s="3591"/>
      <c r="G15" s="3591"/>
      <c r="H15" s="3591"/>
      <c r="I15" s="3591"/>
      <c r="J15" s="3591"/>
      <c r="K15" s="3591"/>
    </row>
    <row r="18" spans="1:11" ht="22.8">
      <c r="A18" s="3587" t="s">
        <v>3082</v>
      </c>
      <c r="B18" s="3587"/>
      <c r="C18" s="3587"/>
      <c r="D18" s="3587"/>
      <c r="E18" s="3587"/>
      <c r="F18" s="3587"/>
      <c r="G18" s="3587"/>
      <c r="H18" s="3587"/>
      <c r="I18" s="3587"/>
      <c r="J18" s="3587"/>
      <c r="K18" s="3587"/>
    </row>
    <row r="19" spans="1:11" ht="22.8">
      <c r="A19" s="1528"/>
      <c r="B19" s="1528"/>
      <c r="C19" s="1528"/>
      <c r="D19" s="1528"/>
      <c r="E19" s="1528"/>
      <c r="F19" s="1528"/>
      <c r="G19" s="1528"/>
      <c r="H19" s="1528"/>
      <c r="I19" s="1528"/>
      <c r="J19" s="1528"/>
      <c r="K19" s="1528"/>
    </row>
    <row r="20" spans="1:11" ht="22.8">
      <c r="A20" s="1528"/>
      <c r="B20" s="1528"/>
      <c r="C20" s="1528"/>
      <c r="D20" s="1528"/>
      <c r="E20" s="1528"/>
      <c r="F20" s="1528"/>
      <c r="G20" s="1528"/>
      <c r="H20" s="1528"/>
      <c r="I20" s="1528"/>
      <c r="J20" s="1528"/>
      <c r="K20" s="1528"/>
    </row>
    <row r="23" spans="1:11" ht="22.8">
      <c r="A23" s="3587" t="s">
        <v>3083</v>
      </c>
      <c r="B23" s="3587"/>
      <c r="C23" s="3587"/>
      <c r="D23" s="3587"/>
      <c r="E23" s="3587"/>
      <c r="F23" s="3587"/>
      <c r="G23" s="3587"/>
      <c r="H23" s="3587"/>
      <c r="I23" s="3587"/>
      <c r="J23" s="3587"/>
      <c r="K23" s="3587"/>
    </row>
    <row r="24" spans="1:11" ht="22.8">
      <c r="A24" s="1528"/>
      <c r="B24" s="1528"/>
      <c r="C24" s="1528"/>
      <c r="D24" s="1528"/>
      <c r="E24" s="1528"/>
      <c r="F24" s="1528"/>
      <c r="G24" s="1528"/>
      <c r="H24" s="1528"/>
      <c r="I24" s="1528"/>
      <c r="J24" s="1528"/>
      <c r="K24" s="1528"/>
    </row>
    <row r="25" spans="1:11" ht="22.8">
      <c r="A25" s="1528"/>
      <c r="B25" s="1528"/>
      <c r="C25" s="1528"/>
      <c r="D25" s="1528"/>
      <c r="E25" s="1528"/>
      <c r="F25" s="1528"/>
      <c r="G25" s="1528"/>
      <c r="H25" s="1528"/>
      <c r="I25" s="1528"/>
      <c r="J25" s="1528"/>
      <c r="K25" s="1528"/>
    </row>
    <row r="27" spans="1:11" ht="22.8">
      <c r="A27" s="3588" t="s">
        <v>3715</v>
      </c>
      <c r="B27" s="3588"/>
      <c r="C27" s="3588"/>
      <c r="D27" s="3588"/>
      <c r="E27" s="3588"/>
      <c r="F27" s="3588"/>
      <c r="G27" s="3588"/>
      <c r="H27" s="3588"/>
      <c r="I27" s="3588"/>
      <c r="J27" s="3588"/>
      <c r="K27" s="3588"/>
    </row>
    <row r="28" spans="1:11" ht="22.8">
      <c r="A28" s="1529"/>
      <c r="B28" s="1529"/>
      <c r="C28" s="1529"/>
      <c r="D28" s="1529"/>
      <c r="E28" s="1529"/>
      <c r="F28" s="1529"/>
      <c r="G28" s="1529"/>
      <c r="H28" s="1529"/>
      <c r="I28" s="1529"/>
      <c r="J28" s="1529"/>
      <c r="K28" s="1529"/>
    </row>
    <row r="31" spans="1:11" ht="22.8">
      <c r="A31" s="3587" t="s">
        <v>2255</v>
      </c>
      <c r="B31" s="3587"/>
      <c r="C31" s="3587"/>
      <c r="D31" s="3587"/>
      <c r="E31" s="3587"/>
      <c r="F31" s="3587"/>
      <c r="G31" s="3587"/>
      <c r="H31" s="3587"/>
      <c r="I31" s="3587"/>
      <c r="J31" s="3587"/>
      <c r="K31" s="3587"/>
    </row>
    <row r="32" spans="1:11" ht="22.8">
      <c r="A32" s="1528"/>
      <c r="B32" s="1528"/>
      <c r="C32" s="1528"/>
      <c r="D32" s="1528"/>
      <c r="E32" s="1528"/>
      <c r="F32" s="1528"/>
      <c r="G32" s="1528"/>
      <c r="H32" s="1528"/>
      <c r="I32" s="1528"/>
      <c r="J32" s="1528"/>
      <c r="K32" s="1528"/>
    </row>
    <row r="33" spans="1:11" ht="22.8">
      <c r="A33" s="1528"/>
      <c r="B33" s="1528"/>
      <c r="C33" s="1528"/>
      <c r="D33" s="1528"/>
      <c r="E33" s="1528"/>
      <c r="F33" s="1528"/>
      <c r="G33" s="1528"/>
      <c r="H33" s="1528"/>
      <c r="I33" s="1528"/>
      <c r="J33" s="1528"/>
      <c r="K33" s="1528"/>
    </row>
    <row r="35" spans="1:11" ht="22.8">
      <c r="A35" s="3588" t="s">
        <v>3716</v>
      </c>
      <c r="B35" s="3588"/>
      <c r="C35" s="3588"/>
      <c r="D35" s="3588"/>
      <c r="E35" s="3588"/>
      <c r="F35" s="3588"/>
      <c r="G35" s="3588"/>
      <c r="H35" s="3588"/>
      <c r="I35" s="3588"/>
      <c r="J35" s="3588"/>
      <c r="K35" s="3588"/>
    </row>
    <row r="36" spans="1:11" ht="22.8">
      <c r="A36" s="1529"/>
      <c r="B36" s="1529"/>
      <c r="C36" s="1529"/>
      <c r="D36" s="1529"/>
      <c r="E36" s="1529"/>
      <c r="F36" s="1529"/>
      <c r="G36" s="1529"/>
      <c r="H36" s="1529"/>
      <c r="I36" s="1529"/>
      <c r="J36" s="1529"/>
      <c r="K36" s="1529"/>
    </row>
    <row r="37" spans="1:11" ht="22.8">
      <c r="A37" s="1529"/>
      <c r="B37" s="1529"/>
      <c r="C37" s="1529"/>
      <c r="D37" s="1529"/>
      <c r="E37" s="1529"/>
      <c r="F37" s="1529"/>
      <c r="G37" s="1529"/>
      <c r="H37" s="1529"/>
      <c r="I37" s="1529"/>
      <c r="J37" s="1529"/>
      <c r="K37" s="1529"/>
    </row>
    <row r="38" spans="1:11" ht="22.8">
      <c r="A38" s="1529"/>
      <c r="B38" s="1529"/>
      <c r="C38" s="1529"/>
      <c r="D38" s="1529"/>
      <c r="E38" s="1529"/>
      <c r="F38" s="1529"/>
      <c r="G38" s="1529"/>
      <c r="H38" s="1529"/>
      <c r="I38" s="1529"/>
      <c r="J38" s="1529"/>
      <c r="K38" s="1529"/>
    </row>
    <row r="41" spans="1:11">
      <c r="A41" s="1530" t="s">
        <v>488</v>
      </c>
      <c r="B41" s="1531" t="s">
        <v>3084</v>
      </c>
    </row>
    <row r="43" spans="1:11">
      <c r="B43" s="1531" t="s">
        <v>3085</v>
      </c>
    </row>
    <row r="45" spans="1:11">
      <c r="B45" s="409" t="s">
        <v>3086</v>
      </c>
      <c r="C45" s="460" t="s">
        <v>3087</v>
      </c>
      <c r="D45" s="1525"/>
      <c r="E45" s="1525"/>
      <c r="F45" s="1525"/>
      <c r="G45" s="1525"/>
      <c r="H45" s="1525"/>
      <c r="I45" s="1525"/>
      <c r="J45" s="1525"/>
    </row>
    <row r="47" spans="1:11">
      <c r="C47" s="460" t="s">
        <v>3088</v>
      </c>
      <c r="E47" s="1525"/>
      <c r="F47" s="1525"/>
      <c r="G47" s="1525"/>
      <c r="H47" s="1525"/>
      <c r="I47" s="1525"/>
      <c r="J47" s="1525"/>
    </row>
    <row r="49" spans="1:11">
      <c r="C49" s="460" t="s">
        <v>3089</v>
      </c>
    </row>
    <row r="51" spans="1:11">
      <c r="E51" s="460" t="s">
        <v>3090</v>
      </c>
    </row>
    <row r="53" spans="1:11">
      <c r="B53" s="409" t="s">
        <v>3091</v>
      </c>
      <c r="C53" s="460" t="s">
        <v>3717</v>
      </c>
      <c r="D53" s="1525"/>
      <c r="E53" s="1525"/>
      <c r="F53" s="1525"/>
      <c r="G53" s="1525"/>
      <c r="H53" s="1525"/>
      <c r="I53" s="1525"/>
      <c r="J53" s="1525"/>
    </row>
    <row r="54" spans="1:11">
      <c r="I54" s="3589" t="s">
        <v>3092</v>
      </c>
      <c r="J54" s="3589"/>
    </row>
    <row r="56" spans="1:11">
      <c r="A56" s="1530" t="s">
        <v>197</v>
      </c>
      <c r="B56" s="1531" t="s">
        <v>3093</v>
      </c>
    </row>
    <row r="58" spans="1:11" ht="25.95" customHeight="1">
      <c r="A58" s="460" t="s">
        <v>3094</v>
      </c>
      <c r="B58" s="409" t="s">
        <v>3095</v>
      </c>
      <c r="C58" s="2377" t="s">
        <v>3096</v>
      </c>
      <c r="D58" s="2377"/>
      <c r="E58" s="2377"/>
      <c r="F58" s="2377"/>
      <c r="G58" s="2377"/>
      <c r="H58" s="2377"/>
      <c r="I58" s="2377"/>
      <c r="J58" s="2377"/>
      <c r="K58" s="2377"/>
    </row>
    <row r="59" spans="1:11" ht="13.2" customHeight="1">
      <c r="B59" s="409"/>
      <c r="C59" s="423"/>
      <c r="D59" s="423"/>
      <c r="E59" s="423"/>
      <c r="F59" s="423"/>
      <c r="G59" s="423"/>
      <c r="H59" s="423"/>
      <c r="I59" s="423"/>
      <c r="J59" s="423"/>
      <c r="K59" s="423"/>
    </row>
    <row r="60" spans="1:11">
      <c r="C60" s="1532" t="s">
        <v>3097</v>
      </c>
      <c r="E60" s="2377" t="s">
        <v>3098</v>
      </c>
      <c r="F60" s="2377"/>
      <c r="G60" s="2377"/>
      <c r="H60" s="2377"/>
      <c r="I60" s="2377"/>
      <c r="J60" s="2377"/>
      <c r="K60" s="2377"/>
    </row>
    <row r="61" spans="1:11">
      <c r="C61" s="1532"/>
    </row>
    <row r="62" spans="1:11">
      <c r="C62" s="1532" t="s">
        <v>3099</v>
      </c>
      <c r="E62" s="2377" t="s">
        <v>3100</v>
      </c>
      <c r="F62" s="2377"/>
      <c r="G62" s="2377"/>
      <c r="H62" s="2377"/>
      <c r="I62" s="2377"/>
      <c r="J62" s="2377"/>
      <c r="K62" s="2377"/>
    </row>
    <row r="63" spans="1:11">
      <c r="C63" s="1532"/>
    </row>
    <row r="64" spans="1:11">
      <c r="C64" s="1532" t="s">
        <v>3101</v>
      </c>
      <c r="E64" s="2377" t="s">
        <v>3102</v>
      </c>
      <c r="F64" s="2377"/>
      <c r="G64" s="2377"/>
      <c r="H64" s="2377"/>
      <c r="I64" s="2377"/>
      <c r="J64" s="2377"/>
      <c r="K64" s="2377"/>
    </row>
    <row r="65" spans="1:11">
      <c r="C65" s="1532"/>
    </row>
    <row r="66" spans="1:11" ht="13.2" customHeight="1">
      <c r="C66" s="1532" t="s">
        <v>3103</v>
      </c>
      <c r="E66" s="2377" t="s">
        <v>3104</v>
      </c>
      <c r="F66" s="2377"/>
      <c r="G66" s="2377"/>
      <c r="H66" s="2377"/>
      <c r="I66" s="2377"/>
      <c r="J66" s="2377"/>
      <c r="K66" s="2377"/>
    </row>
    <row r="67" spans="1:11">
      <c r="C67" s="1532"/>
      <c r="E67" s="2377"/>
      <c r="F67" s="2377"/>
      <c r="G67" s="2377"/>
      <c r="H67" s="2377"/>
      <c r="I67" s="2377"/>
      <c r="J67" s="2377"/>
      <c r="K67" s="2377"/>
    </row>
    <row r="68" spans="1:11">
      <c r="C68" s="1532"/>
    </row>
    <row r="69" spans="1:11" ht="13.2" customHeight="1">
      <c r="C69" s="1532" t="s">
        <v>3105</v>
      </c>
      <c r="E69" s="2377" t="s">
        <v>3106</v>
      </c>
      <c r="F69" s="2377"/>
      <c r="G69" s="2377"/>
      <c r="H69" s="2377"/>
      <c r="I69" s="2377"/>
      <c r="J69" s="2377"/>
      <c r="K69" s="2377"/>
    </row>
    <row r="70" spans="1:11">
      <c r="E70" s="2377"/>
      <c r="F70" s="2377"/>
      <c r="G70" s="2377"/>
      <c r="H70" s="2377"/>
      <c r="I70" s="2377"/>
      <c r="J70" s="2377"/>
      <c r="K70" s="2377"/>
    </row>
    <row r="71" spans="1:11">
      <c r="E71" s="2377"/>
      <c r="F71" s="2377"/>
      <c r="G71" s="2377"/>
      <c r="H71" s="2377"/>
      <c r="I71" s="2377"/>
      <c r="J71" s="2377"/>
      <c r="K71" s="2377"/>
    </row>
    <row r="72" spans="1:11" ht="57" customHeight="1">
      <c r="E72" s="2377"/>
      <c r="F72" s="2377"/>
      <c r="G72" s="2377"/>
      <c r="H72" s="2377"/>
      <c r="I72" s="2377"/>
      <c r="J72" s="2377"/>
      <c r="K72" s="2377"/>
    </row>
    <row r="74" spans="1:11">
      <c r="A74" s="1530" t="s">
        <v>198</v>
      </c>
      <c r="B74" s="1531" t="s">
        <v>3107</v>
      </c>
    </row>
    <row r="75" spans="1:11">
      <c r="A75" s="1530"/>
      <c r="B75" s="1531"/>
    </row>
    <row r="76" spans="1:11">
      <c r="B76" s="460" t="s">
        <v>3108</v>
      </c>
    </row>
    <row r="78" spans="1:11">
      <c r="B78" s="1312" t="s">
        <v>3109</v>
      </c>
      <c r="C78" s="1520"/>
      <c r="D78" s="1520"/>
      <c r="E78" s="1520"/>
      <c r="F78" s="1520"/>
      <c r="G78" s="1520"/>
      <c r="H78" s="1520"/>
      <c r="I78" s="1520"/>
      <c r="J78" s="1520"/>
      <c r="K78" s="1521"/>
    </row>
    <row r="79" spans="1:11">
      <c r="B79" s="1522"/>
      <c r="K79" s="1523"/>
    </row>
    <row r="80" spans="1:11">
      <c r="B80" s="1522"/>
      <c r="K80" s="1523"/>
    </row>
    <row r="81" spans="1:11">
      <c r="B81" s="1524"/>
      <c r="C81" s="1525"/>
      <c r="D81" s="1525"/>
      <c r="E81" s="1525"/>
      <c r="F81" s="1525"/>
      <c r="G81" s="1525"/>
      <c r="H81" s="1525"/>
      <c r="I81" s="1525"/>
      <c r="J81" s="1525"/>
      <c r="K81" s="1526"/>
    </row>
    <row r="83" spans="1:11" ht="14.4" customHeight="1"/>
    <row r="84" spans="1:11">
      <c r="A84" s="1530" t="s">
        <v>199</v>
      </c>
      <c r="B84" s="1531" t="s">
        <v>3110</v>
      </c>
    </row>
    <row r="86" spans="1:11">
      <c r="B86" s="1533" t="s">
        <v>3111</v>
      </c>
      <c r="C86" s="460" t="s">
        <v>3112</v>
      </c>
    </row>
    <row r="87" spans="1:11" ht="23.4" customHeight="1">
      <c r="B87" s="1533"/>
      <c r="C87" s="1525"/>
      <c r="D87" s="1525"/>
      <c r="E87" s="1525"/>
      <c r="F87" s="1525"/>
      <c r="G87" s="1525"/>
      <c r="H87" s="1525"/>
      <c r="I87" s="1525"/>
      <c r="J87" s="1525"/>
    </row>
    <row r="88" spans="1:11" ht="23.4" customHeight="1">
      <c r="B88" s="1533"/>
      <c r="C88" s="1534"/>
      <c r="D88" s="1534"/>
      <c r="E88" s="1534"/>
      <c r="F88" s="1534"/>
      <c r="G88" s="1534"/>
      <c r="H88" s="1534"/>
      <c r="I88" s="1534"/>
      <c r="J88" s="1534"/>
    </row>
    <row r="89" spans="1:11">
      <c r="B89" s="1533"/>
    </row>
    <row r="90" spans="1:11">
      <c r="B90" s="1533" t="s">
        <v>3111</v>
      </c>
      <c r="C90" s="460" t="s">
        <v>3113</v>
      </c>
    </row>
    <row r="91" spans="1:11">
      <c r="B91" s="1533"/>
    </row>
    <row r="92" spans="1:11">
      <c r="B92" s="1533" t="s">
        <v>3111</v>
      </c>
      <c r="C92" s="460" t="s">
        <v>3114</v>
      </c>
    </row>
    <row r="93" spans="1:11">
      <c r="B93" s="1533"/>
    </row>
    <row r="94" spans="1:11">
      <c r="B94" s="1533"/>
      <c r="C94" s="1525"/>
      <c r="D94" s="1525"/>
      <c r="E94" s="1525"/>
      <c r="F94" s="1525"/>
      <c r="G94" s="1525"/>
      <c r="H94" s="1525"/>
      <c r="I94" s="1525"/>
      <c r="J94" s="1525"/>
    </row>
    <row r="95" spans="1:11">
      <c r="B95" s="1533"/>
    </row>
    <row r="96" spans="1:11">
      <c r="B96" s="1533" t="s">
        <v>3111</v>
      </c>
      <c r="C96" s="460" t="s">
        <v>3115</v>
      </c>
    </row>
    <row r="97" spans="1:11">
      <c r="B97" s="1533"/>
    </row>
    <row r="98" spans="1:11" ht="13.2" customHeight="1">
      <c r="B98" s="1533" t="s">
        <v>3111</v>
      </c>
      <c r="C98" s="2377" t="s">
        <v>3116</v>
      </c>
      <c r="D98" s="2377"/>
      <c r="E98" s="2377"/>
      <c r="F98" s="2377"/>
      <c r="G98" s="2377"/>
      <c r="H98" s="2377"/>
      <c r="I98" s="2377"/>
      <c r="J98" s="2377"/>
    </row>
    <row r="99" spans="1:11">
      <c r="B99" s="1533"/>
      <c r="C99" s="2377"/>
      <c r="D99" s="2377"/>
      <c r="E99" s="2377"/>
      <c r="F99" s="2377"/>
      <c r="G99" s="2377"/>
      <c r="H99" s="2377"/>
      <c r="I99" s="2377"/>
      <c r="J99" s="2377"/>
    </row>
    <row r="100" spans="1:11">
      <c r="B100" s="1533"/>
      <c r="C100" s="423"/>
      <c r="D100" s="423"/>
      <c r="E100" s="423"/>
      <c r="F100" s="423"/>
      <c r="G100" s="423"/>
      <c r="H100" s="423"/>
      <c r="I100" s="423"/>
      <c r="J100" s="423"/>
    </row>
    <row r="101" spans="1:11">
      <c r="A101" s="1530" t="s">
        <v>659</v>
      </c>
      <c r="B101" s="1531" t="s">
        <v>3117</v>
      </c>
    </row>
    <row r="102" spans="1:11">
      <c r="A102" s="1530"/>
      <c r="B102" s="1531"/>
    </row>
    <row r="103" spans="1:11" ht="33.6" customHeight="1">
      <c r="B103" s="2377" t="s">
        <v>3718</v>
      </c>
      <c r="C103" s="2377"/>
      <c r="D103" s="2377"/>
      <c r="E103" s="2377"/>
      <c r="F103" s="2377"/>
      <c r="G103" s="2377"/>
      <c r="H103" s="2377"/>
      <c r="I103" s="2377"/>
      <c r="J103" s="2377"/>
      <c r="K103" s="2377"/>
    </row>
    <row r="105" spans="1:11">
      <c r="A105" s="1530" t="s">
        <v>660</v>
      </c>
      <c r="B105" s="1531" t="s">
        <v>3118</v>
      </c>
    </row>
    <row r="106" spans="1:11">
      <c r="A106" s="1530"/>
      <c r="B106" s="1531"/>
    </row>
    <row r="107" spans="1:11">
      <c r="B107" s="460" t="s">
        <v>3119</v>
      </c>
      <c r="C107" s="460" t="s">
        <v>3120</v>
      </c>
    </row>
    <row r="108" spans="1:11">
      <c r="B108" s="1535"/>
    </row>
    <row r="109" spans="1:11" ht="13.2" customHeight="1">
      <c r="B109" s="1533" t="s">
        <v>3111</v>
      </c>
      <c r="C109" s="2377" t="s">
        <v>3121</v>
      </c>
      <c r="D109" s="2377"/>
      <c r="E109" s="2377"/>
      <c r="F109" s="2377"/>
      <c r="G109" s="2377"/>
      <c r="H109" s="2377"/>
      <c r="I109" s="2377"/>
      <c r="J109" s="2377"/>
      <c r="K109" s="2377"/>
    </row>
    <row r="110" spans="1:11">
      <c r="B110" s="1533"/>
      <c r="C110" s="2377"/>
      <c r="D110" s="2377"/>
      <c r="E110" s="2377"/>
      <c r="F110" s="2377"/>
      <c r="G110" s="2377"/>
      <c r="H110" s="2377"/>
      <c r="I110" s="2377"/>
      <c r="J110" s="2377"/>
      <c r="K110" s="2377"/>
    </row>
    <row r="112" spans="1:11">
      <c r="B112" s="1533" t="s">
        <v>3111</v>
      </c>
      <c r="C112" s="2823" t="s">
        <v>3122</v>
      </c>
      <c r="D112" s="2823"/>
      <c r="E112" s="2823"/>
      <c r="F112" s="2823"/>
      <c r="G112" s="2823"/>
      <c r="H112" s="2823"/>
      <c r="I112" s="2823"/>
      <c r="J112" s="2823"/>
      <c r="K112" s="2823"/>
    </row>
    <row r="114" spans="2:11">
      <c r="B114" s="1533" t="s">
        <v>3111</v>
      </c>
      <c r="C114" s="2823" t="s">
        <v>3123</v>
      </c>
      <c r="D114" s="2823"/>
      <c r="E114" s="2823"/>
      <c r="F114" s="2823"/>
      <c r="G114" s="2823"/>
      <c r="H114" s="2823"/>
      <c r="I114" s="2823"/>
      <c r="J114" s="2823"/>
      <c r="K114" s="2823"/>
    </row>
    <row r="116" spans="2:11">
      <c r="B116" s="1533" t="s">
        <v>3111</v>
      </c>
      <c r="C116" s="2377" t="s">
        <v>3124</v>
      </c>
      <c r="D116" s="2377"/>
      <c r="E116" s="2377"/>
      <c r="F116" s="2377"/>
      <c r="G116" s="2377"/>
      <c r="H116" s="2377"/>
      <c r="I116" s="2377"/>
      <c r="J116" s="2377"/>
      <c r="K116" s="2377"/>
    </row>
    <row r="117" spans="2:11">
      <c r="B117" s="1533"/>
      <c r="C117" s="2377"/>
      <c r="D117" s="2377"/>
      <c r="E117" s="2377"/>
      <c r="F117" s="2377"/>
      <c r="G117" s="2377"/>
      <c r="H117" s="2377"/>
      <c r="I117" s="2377"/>
      <c r="J117" s="2377"/>
      <c r="K117" s="2377"/>
    </row>
    <row r="119" spans="2:11">
      <c r="B119" s="1533" t="s">
        <v>3111</v>
      </c>
      <c r="C119" s="2823" t="s">
        <v>3125</v>
      </c>
      <c r="D119" s="2823"/>
      <c r="E119" s="2823"/>
      <c r="F119" s="2823"/>
      <c r="G119" s="2823"/>
      <c r="H119" s="2823"/>
      <c r="I119" s="2823"/>
      <c r="J119" s="2823"/>
      <c r="K119" s="2823"/>
    </row>
    <row r="121" spans="2:11">
      <c r="C121" s="2823" t="s">
        <v>3126</v>
      </c>
      <c r="D121" s="2823"/>
      <c r="E121" s="2823"/>
      <c r="F121" s="2823"/>
      <c r="G121" s="2823"/>
      <c r="H121" s="2823"/>
      <c r="I121" s="2823"/>
      <c r="J121" s="2823"/>
      <c r="K121" s="2823"/>
    </row>
    <row r="123" spans="2:11" ht="13.8">
      <c r="B123" s="1533" t="s">
        <v>517</v>
      </c>
      <c r="C123" s="1536" t="s">
        <v>3127</v>
      </c>
      <c r="D123" s="460" t="s">
        <v>3128</v>
      </c>
    </row>
    <row r="125" spans="2:11" ht="13.8">
      <c r="B125" s="1533" t="s">
        <v>517</v>
      </c>
      <c r="C125" s="1536" t="s">
        <v>3127</v>
      </c>
      <c r="D125" s="460" t="s">
        <v>3129</v>
      </c>
    </row>
    <row r="127" spans="2:11" ht="13.8">
      <c r="B127" s="1533" t="s">
        <v>517</v>
      </c>
      <c r="C127" s="1536" t="s">
        <v>3127</v>
      </c>
      <c r="D127" s="460" t="s">
        <v>3130</v>
      </c>
    </row>
    <row r="129" spans="2:11">
      <c r="B129" s="460" t="s">
        <v>3131</v>
      </c>
      <c r="C129" s="460" t="s">
        <v>464</v>
      </c>
    </row>
    <row r="131" spans="2:11">
      <c r="B131" s="1533" t="s">
        <v>3111</v>
      </c>
      <c r="C131" s="2377" t="s">
        <v>3132</v>
      </c>
      <c r="D131" s="2377"/>
      <c r="E131" s="2377"/>
      <c r="F131" s="2377"/>
      <c r="G131" s="2377"/>
      <c r="H131" s="2377"/>
      <c r="I131" s="2377"/>
      <c r="J131" s="2377"/>
      <c r="K131" s="2377"/>
    </row>
    <row r="133" spans="2:11">
      <c r="B133" s="1533" t="s">
        <v>3111</v>
      </c>
      <c r="C133" s="2377" t="s">
        <v>3133</v>
      </c>
      <c r="D133" s="2377"/>
      <c r="E133" s="2377"/>
      <c r="F133" s="2377"/>
      <c r="G133" s="2377"/>
      <c r="H133" s="2377"/>
      <c r="I133" s="2377"/>
      <c r="J133" s="2377"/>
      <c r="K133" s="2377"/>
    </row>
    <row r="135" spans="2:11">
      <c r="B135" s="1533" t="s">
        <v>3111</v>
      </c>
      <c r="C135" s="2377" t="s">
        <v>3134</v>
      </c>
      <c r="D135" s="2377"/>
      <c r="E135" s="2377"/>
      <c r="F135" s="2377"/>
      <c r="G135" s="2377"/>
      <c r="H135" s="2377"/>
      <c r="I135" s="2377"/>
      <c r="J135" s="2377"/>
      <c r="K135" s="2377"/>
    </row>
    <row r="137" spans="2:11">
      <c r="B137" s="1533" t="s">
        <v>3111</v>
      </c>
      <c r="C137" s="2377" t="s">
        <v>3135</v>
      </c>
      <c r="D137" s="2377"/>
      <c r="E137" s="2377"/>
      <c r="F137" s="2377"/>
      <c r="G137" s="2377"/>
      <c r="H137" s="2377"/>
      <c r="I137" s="2377"/>
      <c r="J137" s="2377"/>
      <c r="K137" s="2377"/>
    </row>
    <row r="139" spans="2:11" ht="42" customHeight="1">
      <c r="B139" s="1533" t="s">
        <v>3111</v>
      </c>
      <c r="C139" s="2377" t="s">
        <v>3136</v>
      </c>
      <c r="D139" s="2377"/>
      <c r="E139" s="2377"/>
      <c r="F139" s="2377"/>
      <c r="G139" s="2377"/>
      <c r="H139" s="2377"/>
      <c r="I139" s="2377"/>
      <c r="J139" s="2377"/>
      <c r="K139" s="2377"/>
    </row>
    <row r="141" spans="2:11">
      <c r="B141" s="1533" t="s">
        <v>3111</v>
      </c>
      <c r="C141" s="2377" t="s">
        <v>3137</v>
      </c>
      <c r="D141" s="2377"/>
      <c r="E141" s="2377"/>
      <c r="F141" s="2377"/>
      <c r="G141" s="2377"/>
      <c r="H141" s="2377"/>
      <c r="I141" s="2377"/>
      <c r="J141" s="2377"/>
      <c r="K141" s="2377"/>
    </row>
    <row r="143" spans="2:11">
      <c r="B143" s="1533" t="s">
        <v>3111</v>
      </c>
      <c r="C143" s="2377" t="s">
        <v>3138</v>
      </c>
      <c r="D143" s="2377"/>
      <c r="E143" s="2377"/>
      <c r="F143" s="2377"/>
      <c r="G143" s="2377"/>
      <c r="H143" s="2377"/>
      <c r="I143" s="2377"/>
      <c r="J143" s="2377"/>
      <c r="K143" s="2377"/>
    </row>
    <row r="145" spans="1:11" ht="31.2" customHeight="1">
      <c r="B145" s="1533" t="s">
        <v>3111</v>
      </c>
      <c r="C145" s="2377" t="s">
        <v>3139</v>
      </c>
      <c r="D145" s="2377"/>
      <c r="E145" s="2377"/>
      <c r="F145" s="2377"/>
      <c r="G145" s="2377"/>
      <c r="H145" s="2377"/>
      <c r="I145" s="2377"/>
      <c r="J145" s="2377"/>
      <c r="K145" s="2377"/>
    </row>
    <row r="147" spans="1:11">
      <c r="B147" s="1533" t="s">
        <v>3111</v>
      </c>
      <c r="C147" s="2377" t="s">
        <v>3140</v>
      </c>
      <c r="D147" s="2377"/>
      <c r="E147" s="2377"/>
      <c r="F147" s="2377"/>
      <c r="G147" s="2377"/>
      <c r="H147" s="2377"/>
      <c r="I147" s="2377"/>
      <c r="J147" s="2377"/>
      <c r="K147" s="2377"/>
    </row>
    <row r="149" spans="1:11">
      <c r="A149" s="1530" t="s">
        <v>3141</v>
      </c>
      <c r="B149" s="1531"/>
    </row>
    <row r="151" spans="1:11">
      <c r="B151" s="460" t="s">
        <v>3142</v>
      </c>
      <c r="F151" s="1525"/>
      <c r="G151" s="1525"/>
      <c r="H151" s="1525"/>
      <c r="I151" s="1525"/>
    </row>
    <row r="153" spans="1:11">
      <c r="B153" s="460" t="s">
        <v>3143</v>
      </c>
    </row>
    <row r="155" spans="1:11">
      <c r="B155" s="460" t="s">
        <v>3144</v>
      </c>
      <c r="F155" s="1525"/>
      <c r="G155" s="1525"/>
      <c r="H155" s="1525"/>
      <c r="I155" s="1525"/>
    </row>
    <row r="157" spans="1:11">
      <c r="A157" s="1530" t="s">
        <v>3145</v>
      </c>
      <c r="B157" s="1531"/>
    </row>
    <row r="159" spans="1:11" ht="13.2" customHeight="1">
      <c r="B159" s="2377" t="s">
        <v>3146</v>
      </c>
      <c r="C159" s="2377"/>
      <c r="D159" s="2377"/>
      <c r="E159" s="2377"/>
      <c r="F159" s="2377"/>
      <c r="G159" s="2377"/>
      <c r="H159" s="2377"/>
      <c r="I159" s="2377"/>
      <c r="J159" s="2377"/>
      <c r="K159" s="2377"/>
    </row>
    <row r="160" spans="1:11">
      <c r="B160" s="2377"/>
      <c r="C160" s="2377"/>
      <c r="D160" s="2377"/>
      <c r="E160" s="2377"/>
      <c r="F160" s="2377"/>
      <c r="G160" s="2377"/>
      <c r="H160" s="2377"/>
      <c r="I160" s="2377"/>
      <c r="J160" s="2377"/>
      <c r="K160" s="2377"/>
    </row>
    <row r="161" spans="1:11" ht="27" customHeight="1">
      <c r="B161" s="2377"/>
      <c r="C161" s="2377"/>
      <c r="D161" s="2377"/>
      <c r="E161" s="2377"/>
      <c r="F161" s="2377"/>
      <c r="G161" s="2377"/>
      <c r="H161" s="2377"/>
      <c r="I161" s="2377"/>
      <c r="J161" s="2377"/>
      <c r="K161" s="2377"/>
    </row>
    <row r="163" spans="1:11">
      <c r="A163" s="1530" t="s">
        <v>663</v>
      </c>
      <c r="B163" s="1531" t="s">
        <v>3147</v>
      </c>
    </row>
    <row r="164" spans="1:11">
      <c r="A164" s="409"/>
    </row>
    <row r="165" spans="1:11">
      <c r="B165" s="1531" t="s">
        <v>3148</v>
      </c>
      <c r="C165" s="1531" t="s">
        <v>3149</v>
      </c>
    </row>
    <row r="166" spans="1:11">
      <c r="B166" s="1531"/>
      <c r="C166" s="1531"/>
    </row>
    <row r="167" spans="1:11" ht="30" customHeight="1">
      <c r="B167" s="409" t="s">
        <v>3150</v>
      </c>
      <c r="C167" s="2377" t="s">
        <v>3151</v>
      </c>
      <c r="D167" s="2377"/>
      <c r="E167" s="2377"/>
      <c r="F167" s="2377"/>
      <c r="G167" s="2377"/>
      <c r="H167" s="2377"/>
      <c r="I167" s="2377"/>
      <c r="J167" s="2377"/>
      <c r="K167" s="2377"/>
    </row>
    <row r="169" spans="1:11">
      <c r="B169" s="409" t="s">
        <v>3152</v>
      </c>
      <c r="C169" s="2377" t="s">
        <v>3153</v>
      </c>
      <c r="D169" s="2377"/>
      <c r="E169" s="2377"/>
      <c r="F169" s="2377"/>
      <c r="G169" s="2377"/>
      <c r="H169" s="2377"/>
      <c r="I169" s="2377"/>
      <c r="J169" s="2377"/>
      <c r="K169" s="2377"/>
    </row>
    <row r="171" spans="1:11" ht="58.2" customHeight="1">
      <c r="B171" s="409" t="s">
        <v>3154</v>
      </c>
      <c r="C171" s="2377" t="s">
        <v>3155</v>
      </c>
      <c r="D171" s="2377"/>
      <c r="E171" s="2377"/>
      <c r="F171" s="2377"/>
      <c r="G171" s="2377"/>
      <c r="H171" s="2377"/>
      <c r="I171" s="2377"/>
      <c r="J171" s="2377"/>
      <c r="K171" s="2377"/>
    </row>
    <row r="173" spans="1:11" ht="42.6" customHeight="1">
      <c r="B173" s="409" t="s">
        <v>3156</v>
      </c>
      <c r="C173" s="2377" t="s">
        <v>3157</v>
      </c>
      <c r="D173" s="2377"/>
      <c r="E173" s="2377"/>
      <c r="F173" s="2377"/>
      <c r="G173" s="2377"/>
      <c r="H173" s="2377"/>
      <c r="I173" s="2377"/>
      <c r="J173" s="2377"/>
      <c r="K173" s="2377"/>
    </row>
    <row r="175" spans="1:11">
      <c r="B175" s="1531" t="s">
        <v>3158</v>
      </c>
      <c r="C175" s="1531" t="s">
        <v>3159</v>
      </c>
    </row>
    <row r="177" spans="2:11">
      <c r="B177" s="409" t="s">
        <v>3160</v>
      </c>
      <c r="C177" s="2377" t="s">
        <v>3161</v>
      </c>
      <c r="D177" s="2377"/>
      <c r="E177" s="2377"/>
      <c r="F177" s="2377"/>
      <c r="G177" s="2377"/>
      <c r="H177" s="2377"/>
      <c r="I177" s="2377"/>
      <c r="J177" s="2377"/>
      <c r="K177" s="2377"/>
    </row>
    <row r="179" spans="2:11" ht="28.95" customHeight="1">
      <c r="B179" s="409" t="s">
        <v>3162</v>
      </c>
      <c r="C179" s="2377" t="s">
        <v>3163</v>
      </c>
      <c r="D179" s="2377"/>
      <c r="E179" s="2377"/>
      <c r="F179" s="2377"/>
      <c r="G179" s="2377"/>
      <c r="H179" s="2377"/>
      <c r="I179" s="2377"/>
      <c r="J179" s="2377"/>
      <c r="K179" s="2377"/>
    </row>
    <row r="181" spans="2:11">
      <c r="B181" s="1531" t="s">
        <v>3164</v>
      </c>
      <c r="C181" s="1531" t="s">
        <v>3165</v>
      </c>
    </row>
    <row r="182" spans="2:11">
      <c r="B182" s="1531"/>
      <c r="C182" s="1531"/>
    </row>
    <row r="183" spans="2:11" ht="43.5" customHeight="1">
      <c r="B183" s="423"/>
      <c r="C183" s="2377" t="s">
        <v>3166</v>
      </c>
      <c r="D183" s="2126"/>
      <c r="E183" s="2126"/>
      <c r="F183" s="2126"/>
      <c r="G183" s="2126"/>
      <c r="H183" s="2126"/>
      <c r="I183" s="2126"/>
      <c r="J183" s="2126"/>
      <c r="K183" s="2126"/>
    </row>
    <row r="185" spans="2:11">
      <c r="B185" s="1531" t="s">
        <v>3167</v>
      </c>
      <c r="C185" s="1531" t="s">
        <v>3168</v>
      </c>
    </row>
    <row r="186" spans="2:11">
      <c r="B186" s="1531"/>
      <c r="C186" s="1531"/>
    </row>
    <row r="187" spans="2:11">
      <c r="B187" s="409" t="s">
        <v>3169</v>
      </c>
      <c r="C187" s="2377" t="s">
        <v>3170</v>
      </c>
      <c r="D187" s="2377"/>
      <c r="E187" s="2377"/>
      <c r="F187" s="2377"/>
      <c r="G187" s="2377"/>
      <c r="H187" s="2377"/>
      <c r="I187" s="2377"/>
      <c r="J187" s="2377"/>
      <c r="K187" s="2377"/>
    </row>
    <row r="189" spans="2:11">
      <c r="B189" s="409" t="s">
        <v>3171</v>
      </c>
      <c r="C189" s="2377" t="s">
        <v>3172</v>
      </c>
      <c r="D189" s="2377"/>
      <c r="E189" s="2377"/>
      <c r="F189" s="2377"/>
      <c r="G189" s="2377"/>
      <c r="H189" s="2377"/>
      <c r="I189" s="2377"/>
      <c r="J189" s="2377"/>
      <c r="K189" s="2377"/>
    </row>
    <row r="191" spans="2:11">
      <c r="B191" s="409" t="s">
        <v>3173</v>
      </c>
      <c r="C191" s="2377" t="s">
        <v>3174</v>
      </c>
      <c r="D191" s="2377"/>
      <c r="E191" s="2377"/>
      <c r="F191" s="2377"/>
      <c r="G191" s="2377"/>
      <c r="H191" s="2377"/>
      <c r="I191" s="2377"/>
      <c r="J191" s="2377"/>
      <c r="K191" s="2377"/>
    </row>
    <row r="192" spans="2:11">
      <c r="B192" s="409"/>
    </row>
    <row r="193" spans="2:11">
      <c r="C193" s="1533" t="s">
        <v>291</v>
      </c>
      <c r="D193" s="2377" t="s">
        <v>3175</v>
      </c>
      <c r="E193" s="2377"/>
      <c r="F193" s="2377"/>
      <c r="G193" s="2377"/>
      <c r="H193" s="2377"/>
      <c r="I193" s="2377"/>
      <c r="J193" s="2377"/>
      <c r="K193" s="2377"/>
    </row>
    <row r="194" spans="2:11">
      <c r="C194" s="1533"/>
    </row>
    <row r="195" spans="2:11">
      <c r="C195" s="1533" t="s">
        <v>401</v>
      </c>
      <c r="D195" s="2377" t="s">
        <v>3176</v>
      </c>
      <c r="E195" s="2377"/>
      <c r="F195" s="2377"/>
      <c r="G195" s="2377"/>
      <c r="H195" s="2377"/>
      <c r="I195" s="2377"/>
      <c r="J195" s="2377"/>
      <c r="K195" s="2377"/>
    </row>
    <row r="197" spans="2:11">
      <c r="B197" s="460" t="s">
        <v>3177</v>
      </c>
      <c r="C197" s="2377" t="s">
        <v>3178</v>
      </c>
      <c r="D197" s="2377"/>
      <c r="E197" s="2377"/>
      <c r="F197" s="2377"/>
      <c r="G197" s="2377"/>
      <c r="H197" s="2377"/>
      <c r="I197" s="2377"/>
      <c r="J197" s="2377"/>
      <c r="K197" s="2377"/>
    </row>
    <row r="199" spans="2:11" ht="28.95" customHeight="1">
      <c r="C199" s="1533" t="s">
        <v>1488</v>
      </c>
      <c r="D199" s="2377" t="s">
        <v>3179</v>
      </c>
      <c r="E199" s="2377"/>
      <c r="F199" s="2377"/>
      <c r="G199" s="2377"/>
      <c r="H199" s="2377"/>
      <c r="I199" s="2377"/>
      <c r="J199" s="2377"/>
      <c r="K199" s="2377"/>
    </row>
    <row r="200" spans="2:11">
      <c r="C200" s="1533"/>
    </row>
    <row r="201" spans="2:11" ht="28.95" customHeight="1">
      <c r="C201" s="1533" t="s">
        <v>1523</v>
      </c>
      <c r="D201" s="2377" t="s">
        <v>3180</v>
      </c>
      <c r="E201" s="2377"/>
      <c r="F201" s="2377"/>
      <c r="G201" s="2377"/>
      <c r="H201" s="2377"/>
      <c r="I201" s="2377"/>
      <c r="J201" s="2377"/>
      <c r="K201" s="2377"/>
    </row>
    <row r="203" spans="2:11">
      <c r="B203" s="1531" t="s">
        <v>3719</v>
      </c>
      <c r="C203" s="1531" t="s">
        <v>3181</v>
      </c>
    </row>
    <row r="204" spans="2:11">
      <c r="B204" s="1531"/>
      <c r="C204" s="1531"/>
    </row>
    <row r="205" spans="2:11" ht="30.6" customHeight="1">
      <c r="B205" s="460" t="s">
        <v>3182</v>
      </c>
      <c r="C205" s="2377" t="s">
        <v>3183</v>
      </c>
      <c r="D205" s="2377"/>
      <c r="E205" s="2377"/>
      <c r="F205" s="2377"/>
      <c r="G205" s="2377"/>
      <c r="H205" s="2377"/>
      <c r="I205" s="2377"/>
      <c r="J205" s="2377"/>
      <c r="K205" s="2377"/>
    </row>
    <row r="207" spans="2:11" ht="30.6" customHeight="1">
      <c r="B207" s="460" t="s">
        <v>3184</v>
      </c>
      <c r="C207" s="2377" t="s">
        <v>3185</v>
      </c>
      <c r="D207" s="2377"/>
      <c r="E207" s="2377"/>
      <c r="F207" s="2377"/>
      <c r="G207" s="2377"/>
      <c r="H207" s="2377"/>
      <c r="I207" s="2377"/>
      <c r="J207" s="2377"/>
      <c r="K207" s="2377"/>
    </row>
    <row r="209" spans="2:11">
      <c r="B209" s="460" t="s">
        <v>3186</v>
      </c>
      <c r="C209" s="2377" t="s">
        <v>2056</v>
      </c>
      <c r="D209" s="2377"/>
      <c r="E209" s="2377"/>
      <c r="F209" s="2377"/>
      <c r="G209" s="2377"/>
      <c r="H209" s="2377"/>
      <c r="I209" s="2377"/>
      <c r="J209" s="2377"/>
      <c r="K209" s="2377"/>
    </row>
    <row r="211" spans="2:11">
      <c r="B211" s="460" t="s">
        <v>3187</v>
      </c>
      <c r="C211" s="2377" t="s">
        <v>3188</v>
      </c>
      <c r="D211" s="2377"/>
      <c r="E211" s="2377"/>
      <c r="F211" s="2377"/>
      <c r="G211" s="2377"/>
      <c r="H211" s="2377"/>
      <c r="I211" s="2377"/>
      <c r="J211" s="2377"/>
      <c r="K211" s="2377"/>
    </row>
    <row r="213" spans="2:11">
      <c r="B213" s="460" t="s">
        <v>3189</v>
      </c>
      <c r="C213" s="2377" t="s">
        <v>3190</v>
      </c>
      <c r="D213" s="2377"/>
      <c r="E213" s="2377"/>
      <c r="F213" s="2377"/>
      <c r="G213" s="2377"/>
      <c r="H213" s="2377"/>
      <c r="I213" s="2377"/>
      <c r="J213" s="2377"/>
      <c r="K213" s="2377"/>
    </row>
    <row r="215" spans="2:11">
      <c r="B215" s="460" t="s">
        <v>3191</v>
      </c>
      <c r="C215" s="2377" t="s">
        <v>3192</v>
      </c>
      <c r="D215" s="2377"/>
      <c r="E215" s="2377"/>
      <c r="F215" s="2377"/>
      <c r="G215" s="2377"/>
      <c r="H215" s="2377"/>
      <c r="I215" s="2377"/>
      <c r="J215" s="2377"/>
      <c r="K215" s="2377"/>
    </row>
    <row r="217" spans="2:11">
      <c r="B217" s="460" t="s">
        <v>3193</v>
      </c>
      <c r="C217" s="2377" t="s">
        <v>3194</v>
      </c>
      <c r="D217" s="2377"/>
      <c r="E217" s="2377"/>
      <c r="F217" s="2377"/>
      <c r="G217" s="2377"/>
      <c r="H217" s="2377"/>
      <c r="I217" s="2377"/>
      <c r="J217" s="2377"/>
      <c r="K217" s="2377"/>
    </row>
    <row r="219" spans="2:11" ht="30" customHeight="1">
      <c r="B219" s="460" t="s">
        <v>3195</v>
      </c>
      <c r="C219" s="2377" t="s">
        <v>3196</v>
      </c>
      <c r="D219" s="2377"/>
      <c r="E219" s="2377"/>
      <c r="F219" s="2377"/>
      <c r="G219" s="2377"/>
      <c r="H219" s="2377"/>
      <c r="I219" s="2377"/>
      <c r="J219" s="2377"/>
      <c r="K219" s="2377"/>
    </row>
    <row r="221" spans="2:11">
      <c r="C221" s="1533" t="s">
        <v>1488</v>
      </c>
      <c r="D221" s="460" t="s">
        <v>3197</v>
      </c>
    </row>
    <row r="222" spans="2:11">
      <c r="C222" s="1533"/>
    </row>
    <row r="223" spans="2:11">
      <c r="C223" s="1533" t="s">
        <v>1523</v>
      </c>
      <c r="D223" s="460" t="s">
        <v>3198</v>
      </c>
    </row>
    <row r="225" spans="2:11" ht="39" customHeight="1">
      <c r="B225" s="460" t="s">
        <v>3199</v>
      </c>
      <c r="C225" s="2377" t="s">
        <v>3200</v>
      </c>
      <c r="D225" s="2377"/>
      <c r="E225" s="2377"/>
      <c r="F225" s="2377"/>
      <c r="G225" s="2377"/>
      <c r="H225" s="2377"/>
      <c r="I225" s="2377"/>
      <c r="J225" s="2377"/>
      <c r="K225" s="2377"/>
    </row>
    <row r="227" spans="2:11" ht="39.6" customHeight="1">
      <c r="B227" s="460" t="s">
        <v>3201</v>
      </c>
      <c r="C227" s="2377" t="s">
        <v>3202</v>
      </c>
      <c r="D227" s="2377"/>
      <c r="E227" s="2377"/>
      <c r="F227" s="2377"/>
      <c r="G227" s="2377"/>
      <c r="H227" s="2377"/>
      <c r="I227" s="2377"/>
      <c r="J227" s="2377"/>
      <c r="K227" s="2377"/>
    </row>
    <row r="229" spans="2:11">
      <c r="B229" s="1531" t="s">
        <v>3203</v>
      </c>
      <c r="C229" s="1531" t="s">
        <v>3204</v>
      </c>
    </row>
    <row r="230" spans="2:11">
      <c r="C230" s="1531"/>
    </row>
    <row r="231" spans="2:11">
      <c r="B231" s="460" t="s">
        <v>3205</v>
      </c>
      <c r="C231" s="2377" t="s">
        <v>3720</v>
      </c>
      <c r="D231" s="2377"/>
      <c r="E231" s="2377"/>
      <c r="F231" s="2377"/>
      <c r="G231" s="2377"/>
      <c r="H231" s="2377"/>
      <c r="I231" s="2377"/>
      <c r="J231" s="2377"/>
      <c r="K231" s="2377"/>
    </row>
    <row r="233" spans="2:11">
      <c r="B233" s="460" t="s">
        <v>3206</v>
      </c>
      <c r="C233" s="2377" t="s">
        <v>3207</v>
      </c>
      <c r="D233" s="2377"/>
      <c r="E233" s="2377"/>
      <c r="F233" s="2377"/>
      <c r="G233" s="2377"/>
      <c r="H233" s="2377"/>
      <c r="I233" s="2377"/>
      <c r="J233" s="2377"/>
      <c r="K233" s="2377"/>
    </row>
    <row r="235" spans="2:11" ht="30" customHeight="1">
      <c r="B235" s="460" t="s">
        <v>3208</v>
      </c>
      <c r="C235" s="2377" t="s">
        <v>3209</v>
      </c>
      <c r="D235" s="2377"/>
      <c r="E235" s="2377"/>
      <c r="F235" s="2377"/>
      <c r="G235" s="2377"/>
      <c r="H235" s="2377"/>
      <c r="I235" s="2377"/>
      <c r="J235" s="2377"/>
      <c r="K235" s="2377"/>
    </row>
    <row r="237" spans="2:11" ht="41.4" customHeight="1">
      <c r="B237" s="460" t="s">
        <v>3210</v>
      </c>
      <c r="C237" s="2377" t="s">
        <v>3211</v>
      </c>
      <c r="D237" s="2377"/>
      <c r="E237" s="2377"/>
      <c r="F237" s="2377"/>
      <c r="G237" s="2377"/>
      <c r="H237" s="2377"/>
      <c r="I237" s="2377"/>
      <c r="J237" s="2377"/>
      <c r="K237" s="2377"/>
    </row>
    <row r="239" spans="2:11">
      <c r="B239" s="460" t="s">
        <v>3212</v>
      </c>
      <c r="C239" s="2377" t="s">
        <v>3213</v>
      </c>
      <c r="D239" s="2377"/>
      <c r="E239" s="2377"/>
      <c r="F239" s="2377"/>
      <c r="G239" s="2377"/>
      <c r="H239" s="2377"/>
      <c r="I239" s="2377"/>
      <c r="J239" s="2377"/>
      <c r="K239" s="2377"/>
    </row>
    <row r="241" spans="2:11">
      <c r="C241" s="1533" t="s">
        <v>1488</v>
      </c>
      <c r="D241" s="2377" t="s">
        <v>3214</v>
      </c>
      <c r="E241" s="2377"/>
      <c r="F241" s="2377"/>
      <c r="G241" s="2377"/>
      <c r="H241" s="2377"/>
      <c r="I241" s="2377"/>
      <c r="J241" s="2377"/>
      <c r="K241" s="2377"/>
    </row>
    <row r="242" spans="2:11">
      <c r="C242" s="1533"/>
    </row>
    <row r="243" spans="2:11">
      <c r="C243" s="1533" t="s">
        <v>1523</v>
      </c>
      <c r="D243" s="2377" t="s">
        <v>3215</v>
      </c>
      <c r="E243" s="2377"/>
      <c r="F243" s="2377"/>
      <c r="G243" s="2377"/>
      <c r="H243" s="2377"/>
      <c r="I243" s="2377"/>
      <c r="J243" s="2377"/>
      <c r="K243" s="2377"/>
    </row>
    <row r="244" spans="2:11">
      <c r="C244" s="1533"/>
    </row>
    <row r="245" spans="2:11" ht="28.95" customHeight="1">
      <c r="D245" s="2377" t="s">
        <v>3216</v>
      </c>
      <c r="E245" s="2377"/>
      <c r="F245" s="2377"/>
      <c r="G245" s="2377"/>
      <c r="H245" s="2377"/>
      <c r="I245" s="2377"/>
      <c r="J245" s="2377"/>
      <c r="K245" s="2377"/>
    </row>
    <row r="247" spans="2:11">
      <c r="D247" s="2377" t="s">
        <v>3217</v>
      </c>
      <c r="E247" s="2377"/>
      <c r="F247" s="2377"/>
      <c r="G247" s="2377"/>
      <c r="H247" s="2377"/>
      <c r="I247" s="2377"/>
      <c r="J247" s="2377"/>
      <c r="K247" s="2377"/>
    </row>
    <row r="249" spans="2:11" ht="31.2" customHeight="1">
      <c r="C249" s="1533" t="s">
        <v>1491</v>
      </c>
      <c r="D249" s="2377" t="s">
        <v>3218</v>
      </c>
      <c r="E249" s="2377"/>
      <c r="F249" s="2377"/>
      <c r="G249" s="2377"/>
      <c r="H249" s="2377"/>
      <c r="I249" s="2377"/>
      <c r="J249" s="2377"/>
      <c r="K249" s="2377"/>
    </row>
    <row r="251" spans="2:11" ht="32.4" customHeight="1">
      <c r="B251" s="460">
        <v>10.6</v>
      </c>
      <c r="C251" s="2377" t="s">
        <v>3219</v>
      </c>
      <c r="D251" s="2377"/>
      <c r="E251" s="2377"/>
      <c r="F251" s="2377"/>
      <c r="G251" s="2377"/>
      <c r="H251" s="2377"/>
      <c r="I251" s="2377"/>
      <c r="J251" s="2377"/>
      <c r="K251" s="2377"/>
    </row>
    <row r="253" spans="2:11">
      <c r="B253" s="1531" t="s">
        <v>3220</v>
      </c>
      <c r="C253" s="1531" t="s">
        <v>3221</v>
      </c>
    </row>
    <row r="255" spans="2:11" ht="28.95" customHeight="1">
      <c r="B255" s="460" t="s">
        <v>3222</v>
      </c>
      <c r="C255" s="2377" t="s">
        <v>3223</v>
      </c>
      <c r="D255" s="2377"/>
      <c r="E255" s="2377"/>
      <c r="F255" s="2377"/>
      <c r="G255" s="2377"/>
      <c r="H255" s="2377"/>
      <c r="I255" s="2377"/>
      <c r="J255" s="2377"/>
      <c r="K255" s="2377"/>
    </row>
    <row r="257" spans="2:11">
      <c r="C257" s="1533" t="s">
        <v>1488</v>
      </c>
      <c r="D257" s="460" t="s">
        <v>3224</v>
      </c>
    </row>
    <row r="258" spans="2:11">
      <c r="C258" s="1533"/>
    </row>
    <row r="259" spans="2:11">
      <c r="C259" s="1533" t="s">
        <v>1523</v>
      </c>
      <c r="D259" s="460" t="s">
        <v>3225</v>
      </c>
    </row>
    <row r="261" spans="2:11">
      <c r="C261" s="1533" t="s">
        <v>1491</v>
      </c>
      <c r="D261" s="460" t="s">
        <v>3226</v>
      </c>
    </row>
    <row r="262" spans="2:11">
      <c r="C262" s="1533"/>
    </row>
    <row r="263" spans="2:11">
      <c r="D263" s="2377" t="s">
        <v>3227</v>
      </c>
      <c r="E263" s="2377"/>
      <c r="F263" s="2377"/>
      <c r="G263" s="2377"/>
      <c r="H263" s="2377"/>
      <c r="I263" s="2377"/>
      <c r="J263" s="2377"/>
      <c r="K263" s="2377"/>
    </row>
    <row r="264" spans="2:11">
      <c r="D264" s="423"/>
      <c r="E264" s="423"/>
      <c r="F264" s="423"/>
      <c r="G264" s="423"/>
      <c r="H264" s="423"/>
      <c r="I264" s="423"/>
      <c r="J264" s="423"/>
      <c r="K264" s="423"/>
    </row>
    <row r="265" spans="2:11" ht="28.95" customHeight="1">
      <c r="D265" s="2377" t="s">
        <v>3228</v>
      </c>
      <c r="E265" s="2377"/>
      <c r="F265" s="2377"/>
      <c r="G265" s="2377"/>
      <c r="H265" s="2377"/>
      <c r="I265" s="2377"/>
      <c r="J265" s="2377"/>
      <c r="K265" s="2377"/>
    </row>
    <row r="267" spans="2:11">
      <c r="B267" s="1531" t="s">
        <v>3229</v>
      </c>
      <c r="C267" s="1531" t="s">
        <v>3230</v>
      </c>
    </row>
    <row r="269" spans="2:11" ht="31.2" customHeight="1">
      <c r="B269" s="460" t="s">
        <v>3231</v>
      </c>
      <c r="C269" s="2377" t="s">
        <v>3232</v>
      </c>
      <c r="D269" s="2377"/>
      <c r="E269" s="2377"/>
      <c r="F269" s="2377"/>
      <c r="G269" s="2377"/>
      <c r="H269" s="2377"/>
      <c r="I269" s="2377"/>
      <c r="J269" s="2377"/>
      <c r="K269" s="2377"/>
    </row>
    <row r="271" spans="2:11">
      <c r="C271" s="1533" t="s">
        <v>1488</v>
      </c>
      <c r="D271" s="460" t="s">
        <v>3233</v>
      </c>
    </row>
    <row r="272" spans="2:11">
      <c r="C272" s="1533"/>
    </row>
    <row r="273" spans="2:11">
      <c r="C273" s="1533" t="s">
        <v>1523</v>
      </c>
      <c r="D273" s="460" t="s">
        <v>3234</v>
      </c>
    </row>
    <row r="274" spans="2:11">
      <c r="C274" s="1533"/>
    </row>
    <row r="275" spans="2:11">
      <c r="C275" s="1533" t="s">
        <v>1491</v>
      </c>
      <c r="D275" s="460" t="s">
        <v>3235</v>
      </c>
    </row>
    <row r="276" spans="2:11">
      <c r="C276" s="1533"/>
    </row>
    <row r="277" spans="2:11">
      <c r="C277" s="1533" t="s">
        <v>1507</v>
      </c>
      <c r="D277" s="460" t="s">
        <v>3236</v>
      </c>
    </row>
    <row r="278" spans="2:11">
      <c r="C278" s="1533"/>
    </row>
    <row r="279" spans="2:11" ht="28.2" customHeight="1">
      <c r="C279" s="1533" t="s">
        <v>3237</v>
      </c>
      <c r="D279" s="2377" t="s">
        <v>3238</v>
      </c>
      <c r="E279" s="2377"/>
      <c r="F279" s="2377"/>
      <c r="G279" s="2377"/>
      <c r="H279" s="2377"/>
      <c r="I279" s="2377"/>
      <c r="J279" s="2377"/>
      <c r="K279" s="2377"/>
    </row>
    <row r="280" spans="2:11" ht="13.2" customHeight="1">
      <c r="C280" s="1533"/>
      <c r="D280" s="423"/>
      <c r="E280" s="423"/>
      <c r="F280" s="423"/>
      <c r="G280" s="423"/>
      <c r="H280" s="423"/>
      <c r="I280" s="423"/>
      <c r="J280" s="423"/>
      <c r="K280" s="423"/>
    </row>
    <row r="281" spans="2:11" ht="30" customHeight="1">
      <c r="B281" s="460" t="s">
        <v>3239</v>
      </c>
      <c r="C281" s="2377" t="s">
        <v>3721</v>
      </c>
      <c r="D281" s="2377"/>
      <c r="E281" s="2377"/>
      <c r="F281" s="2377"/>
      <c r="G281" s="2377"/>
      <c r="H281" s="2377"/>
      <c r="I281" s="2377"/>
      <c r="J281" s="2377"/>
      <c r="K281" s="2377"/>
    </row>
    <row r="283" spans="2:11">
      <c r="B283" s="1531" t="s">
        <v>3240</v>
      </c>
      <c r="C283" s="1531" t="s">
        <v>3241</v>
      </c>
    </row>
    <row r="285" spans="2:11">
      <c r="B285" s="460" t="s">
        <v>3242</v>
      </c>
      <c r="C285" s="2377" t="s">
        <v>3243</v>
      </c>
      <c r="D285" s="2377"/>
      <c r="E285" s="2377"/>
      <c r="F285" s="2377"/>
      <c r="G285" s="2377"/>
      <c r="H285" s="2377"/>
      <c r="I285" s="2377"/>
      <c r="J285" s="2377"/>
      <c r="K285" s="2377"/>
    </row>
    <row r="286" spans="2:11">
      <c r="C286" s="423"/>
      <c r="D286" s="423"/>
      <c r="E286" s="423"/>
      <c r="F286" s="423"/>
      <c r="G286" s="423"/>
      <c r="H286" s="423"/>
      <c r="I286" s="423"/>
      <c r="J286" s="423"/>
      <c r="K286" s="423"/>
    </row>
    <row r="287" spans="2:11">
      <c r="B287" s="460" t="s">
        <v>3244</v>
      </c>
      <c r="C287" s="2377" t="s">
        <v>3245</v>
      </c>
      <c r="D287" s="2377"/>
      <c r="E287" s="2377"/>
      <c r="F287" s="2377"/>
      <c r="G287" s="2377"/>
      <c r="H287" s="2377"/>
      <c r="I287" s="2377"/>
      <c r="J287" s="2377"/>
      <c r="K287" s="2377"/>
    </row>
    <row r="288" spans="2:11">
      <c r="C288" s="423"/>
      <c r="D288" s="423"/>
      <c r="E288" s="423"/>
      <c r="F288" s="423"/>
      <c r="G288" s="423"/>
      <c r="H288" s="423"/>
      <c r="I288" s="423"/>
      <c r="J288" s="423"/>
      <c r="K288" s="423"/>
    </row>
    <row r="289" spans="2:11">
      <c r="B289" s="460" t="s">
        <v>3246</v>
      </c>
      <c r="C289" s="2377" t="s">
        <v>3247</v>
      </c>
      <c r="D289" s="2377"/>
      <c r="E289" s="2377"/>
      <c r="F289" s="2377"/>
      <c r="G289" s="2377"/>
      <c r="H289" s="2377"/>
      <c r="I289" s="2377"/>
      <c r="J289" s="2377"/>
      <c r="K289" s="2377"/>
    </row>
    <row r="290" spans="2:11">
      <c r="C290" s="423"/>
      <c r="D290" s="423"/>
      <c r="E290" s="423"/>
      <c r="F290" s="423"/>
      <c r="G290" s="423"/>
      <c r="H290" s="423"/>
      <c r="I290" s="423"/>
      <c r="J290" s="423"/>
      <c r="K290" s="423"/>
    </row>
    <row r="291" spans="2:11" ht="39.75" customHeight="1">
      <c r="B291" s="460" t="s">
        <v>3248</v>
      </c>
      <c r="C291" s="2377" t="s">
        <v>3249</v>
      </c>
      <c r="D291" s="2377"/>
      <c r="E291" s="2377"/>
      <c r="F291" s="2377"/>
      <c r="G291" s="2377"/>
      <c r="H291" s="2377"/>
      <c r="I291" s="2377"/>
      <c r="J291" s="2377"/>
      <c r="K291" s="2377"/>
    </row>
    <row r="293" spans="2:11">
      <c r="B293" s="460" t="s">
        <v>3250</v>
      </c>
      <c r="C293" s="2377" t="s">
        <v>3251</v>
      </c>
      <c r="D293" s="2377"/>
      <c r="E293" s="2377"/>
      <c r="F293" s="2377"/>
      <c r="G293" s="2377"/>
      <c r="H293" s="2377"/>
      <c r="I293" s="2377"/>
      <c r="J293" s="2377"/>
      <c r="K293" s="2377"/>
    </row>
    <row r="295" spans="2:11" ht="31.2" customHeight="1">
      <c r="B295" s="460" t="s">
        <v>3252</v>
      </c>
      <c r="C295" s="2377" t="s">
        <v>3253</v>
      </c>
      <c r="D295" s="2377"/>
      <c r="E295" s="2377"/>
      <c r="F295" s="2377"/>
      <c r="G295" s="2377"/>
      <c r="H295" s="2377"/>
      <c r="I295" s="2377"/>
      <c r="J295" s="2377"/>
      <c r="K295" s="2377"/>
    </row>
    <row r="297" spans="2:11">
      <c r="B297" s="460" t="s">
        <v>3254</v>
      </c>
      <c r="C297" s="2377" t="s">
        <v>3255</v>
      </c>
      <c r="D297" s="2377"/>
      <c r="E297" s="2377"/>
      <c r="F297" s="2377"/>
      <c r="G297" s="2377"/>
      <c r="H297" s="2377"/>
      <c r="I297" s="2377"/>
      <c r="J297" s="2377"/>
      <c r="K297" s="2377"/>
    </row>
    <row r="299" spans="2:11">
      <c r="C299" s="1533" t="s">
        <v>1488</v>
      </c>
      <c r="D299" s="460" t="s">
        <v>3256</v>
      </c>
    </row>
    <row r="300" spans="2:11">
      <c r="C300" s="1533"/>
    </row>
    <row r="301" spans="2:11">
      <c r="C301" s="1533" t="s">
        <v>1523</v>
      </c>
      <c r="D301" s="460" t="s">
        <v>3257</v>
      </c>
    </row>
    <row r="302" spans="2:11">
      <c r="C302" s="1533"/>
    </row>
    <row r="303" spans="2:11">
      <c r="C303" s="1533" t="s">
        <v>1491</v>
      </c>
      <c r="D303" s="460" t="s">
        <v>3258</v>
      </c>
    </row>
    <row r="305" spans="2:11">
      <c r="B305" s="460" t="s">
        <v>3259</v>
      </c>
      <c r="C305" s="2377" t="s">
        <v>3260</v>
      </c>
      <c r="D305" s="2377"/>
      <c r="E305" s="2377"/>
      <c r="F305" s="2377"/>
      <c r="G305" s="2377"/>
      <c r="H305" s="2377"/>
      <c r="I305" s="2377"/>
      <c r="J305" s="2377"/>
      <c r="K305" s="2377"/>
    </row>
    <row r="307" spans="2:11">
      <c r="C307" s="1533" t="s">
        <v>1488</v>
      </c>
      <c r="D307" s="460" t="s">
        <v>3261</v>
      </c>
    </row>
    <row r="308" spans="2:11">
      <c r="C308" s="1533"/>
    </row>
    <row r="309" spans="2:11">
      <c r="C309" s="1533" t="s">
        <v>1523</v>
      </c>
      <c r="D309" s="460" t="s">
        <v>3262</v>
      </c>
    </row>
    <row r="310" spans="2:11">
      <c r="C310" s="1533"/>
    </row>
    <row r="311" spans="2:11">
      <c r="C311" s="1533" t="s">
        <v>1491</v>
      </c>
      <c r="D311" s="460" t="s">
        <v>3263</v>
      </c>
    </row>
    <row r="312" spans="2:11">
      <c r="C312" s="1533"/>
    </row>
    <row r="313" spans="2:11">
      <c r="C313" s="1533" t="s">
        <v>1507</v>
      </c>
      <c r="D313" s="460" t="s">
        <v>3264</v>
      </c>
    </row>
    <row r="314" spans="2:11">
      <c r="C314" s="1533"/>
    </row>
    <row r="315" spans="2:11">
      <c r="C315" s="1533" t="s">
        <v>3237</v>
      </c>
      <c r="D315" s="460" t="s">
        <v>3265</v>
      </c>
    </row>
    <row r="317" spans="2:11" ht="34.200000000000003" customHeight="1">
      <c r="B317" s="460" t="s">
        <v>3266</v>
      </c>
      <c r="C317" s="2377" t="s">
        <v>3267</v>
      </c>
      <c r="D317" s="2377"/>
      <c r="E317" s="2377"/>
      <c r="F317" s="2377"/>
      <c r="G317" s="2377"/>
      <c r="H317" s="2377"/>
      <c r="I317" s="2377"/>
      <c r="J317" s="2377"/>
      <c r="K317" s="2377"/>
    </row>
    <row r="319" spans="2:11" ht="28.2" customHeight="1">
      <c r="B319" s="460" t="s">
        <v>3268</v>
      </c>
      <c r="C319" s="2377" t="s">
        <v>3269</v>
      </c>
      <c r="D319" s="2377"/>
      <c r="E319" s="2377"/>
      <c r="F319" s="2377"/>
      <c r="G319" s="2377"/>
      <c r="H319" s="2377"/>
      <c r="I319" s="2377"/>
      <c r="J319" s="2377"/>
      <c r="K319" s="2377"/>
    </row>
    <row r="321" spans="2:11">
      <c r="B321" s="1531" t="s">
        <v>3270</v>
      </c>
      <c r="C321" s="1531" t="s">
        <v>3271</v>
      </c>
    </row>
    <row r="323" spans="2:11" ht="54.6" customHeight="1">
      <c r="B323" s="2377" t="s">
        <v>3272</v>
      </c>
      <c r="C323" s="2377"/>
      <c r="D323" s="2377"/>
      <c r="E323" s="2377"/>
      <c r="F323" s="2377"/>
      <c r="G323" s="2377"/>
      <c r="H323" s="2377"/>
      <c r="I323" s="2377"/>
      <c r="J323" s="2377"/>
      <c r="K323" s="2377"/>
    </row>
    <row r="325" spans="2:11">
      <c r="B325" s="1531" t="s">
        <v>3273</v>
      </c>
      <c r="C325" s="1531" t="s">
        <v>3274</v>
      </c>
    </row>
    <row r="327" spans="2:11" ht="31.2" customHeight="1">
      <c r="B327" s="460" t="s">
        <v>3275</v>
      </c>
      <c r="C327" s="2377" t="s">
        <v>3276</v>
      </c>
      <c r="D327" s="2377"/>
      <c r="E327" s="2377"/>
      <c r="F327" s="2377"/>
      <c r="G327" s="2377"/>
      <c r="H327" s="2377"/>
      <c r="I327" s="2377"/>
      <c r="J327" s="2377"/>
      <c r="K327" s="2377"/>
    </row>
    <row r="328" spans="2:11" ht="13.2" customHeight="1">
      <c r="C328" s="423"/>
      <c r="D328" s="423"/>
      <c r="E328" s="423"/>
      <c r="F328" s="423"/>
      <c r="G328" s="423"/>
      <c r="H328" s="423"/>
      <c r="I328" s="423"/>
      <c r="J328" s="423"/>
      <c r="K328" s="423"/>
    </row>
    <row r="329" spans="2:11" ht="28.2" customHeight="1">
      <c r="B329" s="460" t="s">
        <v>3277</v>
      </c>
      <c r="C329" s="2377" t="s">
        <v>3278</v>
      </c>
      <c r="D329" s="2377"/>
      <c r="E329" s="2377"/>
      <c r="F329" s="2377"/>
      <c r="G329" s="2377"/>
      <c r="H329" s="2377"/>
      <c r="I329" s="2377"/>
      <c r="J329" s="2377"/>
      <c r="K329" s="2377"/>
    </row>
    <row r="330" spans="2:11" ht="13.2" customHeight="1">
      <c r="C330" s="423"/>
      <c r="D330" s="423"/>
      <c r="E330" s="423"/>
      <c r="F330" s="423"/>
      <c r="G330" s="423"/>
      <c r="H330" s="423"/>
      <c r="I330" s="423"/>
      <c r="J330" s="423"/>
      <c r="K330" s="423"/>
    </row>
    <row r="331" spans="2:11" ht="43.95" customHeight="1">
      <c r="B331" s="460" t="s">
        <v>3279</v>
      </c>
      <c r="C331" s="2377" t="s">
        <v>3280</v>
      </c>
      <c r="D331" s="2377"/>
      <c r="E331" s="2377"/>
      <c r="F331" s="2377"/>
      <c r="G331" s="2377"/>
      <c r="H331" s="2377"/>
      <c r="I331" s="2377"/>
      <c r="J331" s="2377"/>
      <c r="K331" s="2377"/>
    </row>
    <row r="332" spans="2:11" ht="13.2" customHeight="1">
      <c r="C332" s="423"/>
      <c r="D332" s="423"/>
      <c r="E332" s="423"/>
      <c r="F332" s="423"/>
      <c r="G332" s="423"/>
      <c r="H332" s="423"/>
      <c r="I332" s="423"/>
      <c r="J332" s="423"/>
      <c r="K332" s="423"/>
    </row>
    <row r="333" spans="2:11" ht="30" customHeight="1">
      <c r="B333" s="460" t="s">
        <v>3281</v>
      </c>
      <c r="C333" s="2377" t="s">
        <v>3282</v>
      </c>
      <c r="D333" s="2377"/>
      <c r="E333" s="2377"/>
      <c r="F333" s="2377"/>
      <c r="G333" s="2377"/>
      <c r="H333" s="2377"/>
      <c r="I333" s="2377"/>
      <c r="J333" s="2377"/>
      <c r="K333" s="2377"/>
    </row>
    <row r="335" spans="2:11">
      <c r="B335" s="460" t="s">
        <v>3283</v>
      </c>
      <c r="C335" s="460" t="s">
        <v>3284</v>
      </c>
    </row>
    <row r="337" spans="2:11" ht="29.25" customHeight="1">
      <c r="C337" s="1533" t="s">
        <v>1488</v>
      </c>
      <c r="D337" s="2377" t="s">
        <v>3285</v>
      </c>
      <c r="E337" s="2377"/>
      <c r="F337" s="2377"/>
      <c r="G337" s="2377"/>
      <c r="H337" s="2377"/>
      <c r="I337" s="2377"/>
      <c r="J337" s="2377"/>
      <c r="K337" s="2377"/>
    </row>
    <row r="338" spans="2:11" ht="0.75" customHeight="1">
      <c r="C338" s="1533"/>
      <c r="D338" s="423"/>
      <c r="E338" s="423"/>
      <c r="F338" s="423"/>
      <c r="G338" s="423"/>
      <c r="H338" s="423"/>
      <c r="I338" s="423"/>
      <c r="J338" s="423"/>
      <c r="K338" s="423"/>
    </row>
    <row r="339" spans="2:11" ht="27.6" customHeight="1">
      <c r="C339" s="1533" t="s">
        <v>1523</v>
      </c>
      <c r="D339" s="2377" t="s">
        <v>3286</v>
      </c>
      <c r="E339" s="2377"/>
      <c r="F339" s="2377"/>
      <c r="G339" s="2377"/>
      <c r="H339" s="2377"/>
      <c r="I339" s="2377"/>
      <c r="J339" s="2377"/>
      <c r="K339" s="2377"/>
    </row>
    <row r="340" spans="2:11" ht="13.2" customHeight="1">
      <c r="C340" s="1533"/>
      <c r="D340" s="423"/>
      <c r="E340" s="423"/>
      <c r="F340" s="423"/>
      <c r="G340" s="423"/>
      <c r="H340" s="423"/>
      <c r="I340" s="423"/>
      <c r="J340" s="423"/>
      <c r="K340" s="423"/>
    </row>
    <row r="341" spans="2:11">
      <c r="C341" s="1533" t="s">
        <v>1491</v>
      </c>
      <c r="D341" s="2377" t="s">
        <v>3287</v>
      </c>
      <c r="E341" s="2377"/>
      <c r="F341" s="2377"/>
      <c r="G341" s="2377"/>
      <c r="H341" s="2377"/>
      <c r="I341" s="2377"/>
      <c r="J341" s="2377"/>
      <c r="K341" s="2377"/>
    </row>
    <row r="342" spans="2:11">
      <c r="C342" s="1533"/>
      <c r="D342" s="423"/>
      <c r="E342" s="423"/>
      <c r="F342" s="423"/>
      <c r="G342" s="423"/>
      <c r="H342" s="423"/>
      <c r="I342" s="423"/>
      <c r="J342" s="423"/>
      <c r="K342" s="423"/>
    </row>
    <row r="343" spans="2:11">
      <c r="B343" s="1531" t="s">
        <v>3288</v>
      </c>
      <c r="C343" s="1531" t="s">
        <v>3289</v>
      </c>
    </row>
    <row r="344" spans="2:11">
      <c r="B344" s="1531"/>
      <c r="C344" s="1531"/>
    </row>
    <row r="345" spans="2:11" ht="27.75" customHeight="1">
      <c r="B345" s="460" t="s">
        <v>3290</v>
      </c>
      <c r="C345" s="2377" t="s">
        <v>3291</v>
      </c>
      <c r="D345" s="2377"/>
      <c r="E345" s="2377"/>
      <c r="F345" s="2377"/>
      <c r="G345" s="2377"/>
      <c r="H345" s="2377"/>
      <c r="I345" s="2377"/>
      <c r="J345" s="2377"/>
      <c r="K345" s="2377"/>
    </row>
    <row r="346" spans="2:11" ht="11.25" customHeight="1"/>
    <row r="347" spans="2:11">
      <c r="B347" s="460" t="s">
        <v>3292</v>
      </c>
      <c r="C347" s="2377" t="s">
        <v>3293</v>
      </c>
      <c r="D347" s="2377"/>
      <c r="E347" s="2377"/>
      <c r="F347" s="2377"/>
      <c r="G347" s="2377"/>
      <c r="H347" s="2377"/>
      <c r="I347" s="2377"/>
      <c r="J347" s="2377"/>
      <c r="K347" s="2377"/>
    </row>
    <row r="349" spans="2:11" ht="30" customHeight="1">
      <c r="C349" s="1533" t="s">
        <v>1488</v>
      </c>
      <c r="D349" s="2377" t="s">
        <v>3294</v>
      </c>
      <c r="E349" s="2377"/>
      <c r="F349" s="2377"/>
      <c r="G349" s="2377"/>
      <c r="H349" s="2377"/>
      <c r="I349" s="2377"/>
      <c r="J349" s="2377"/>
      <c r="K349" s="2377"/>
    </row>
    <row r="350" spans="2:11">
      <c r="C350" s="1533"/>
    </row>
    <row r="351" spans="2:11">
      <c r="C351" s="1533" t="s">
        <v>1523</v>
      </c>
      <c r="D351" s="2377" t="s">
        <v>3295</v>
      </c>
      <c r="E351" s="2377"/>
      <c r="F351" s="2377"/>
      <c r="G351" s="2377"/>
      <c r="H351" s="2377"/>
      <c r="I351" s="2377"/>
      <c r="J351" s="2377"/>
      <c r="K351" s="2377"/>
    </row>
    <row r="352" spans="2:11">
      <c r="C352" s="1533"/>
    </row>
    <row r="353" spans="2:11">
      <c r="C353" s="1533" t="s">
        <v>1491</v>
      </c>
      <c r="D353" s="2377" t="s">
        <v>3296</v>
      </c>
      <c r="E353" s="2377"/>
      <c r="F353" s="2377"/>
      <c r="G353" s="2377"/>
      <c r="H353" s="2377"/>
      <c r="I353" s="2377"/>
      <c r="J353" s="2377"/>
      <c r="K353" s="2377"/>
    </row>
    <row r="354" spans="2:11">
      <c r="C354" s="1533"/>
    </row>
    <row r="355" spans="2:11" ht="30.6" customHeight="1">
      <c r="C355" s="1533" t="s">
        <v>1507</v>
      </c>
      <c r="D355" s="2377" t="s">
        <v>3297</v>
      </c>
      <c r="E355" s="2377"/>
      <c r="F355" s="2377"/>
      <c r="G355" s="2377"/>
      <c r="H355" s="2377"/>
      <c r="I355" s="2377"/>
      <c r="J355" s="2377"/>
      <c r="K355" s="2377"/>
    </row>
    <row r="357" spans="2:11">
      <c r="B357" s="1531" t="s">
        <v>3298</v>
      </c>
      <c r="C357" s="1531" t="s">
        <v>3299</v>
      </c>
    </row>
    <row r="359" spans="2:11" ht="42.6" customHeight="1">
      <c r="B359" s="460" t="s">
        <v>3300</v>
      </c>
      <c r="C359" s="2377" t="s">
        <v>3301</v>
      </c>
      <c r="D359" s="2377"/>
      <c r="E359" s="2377"/>
      <c r="F359" s="2377"/>
      <c r="G359" s="2377"/>
      <c r="H359" s="2377"/>
      <c r="I359" s="2377"/>
      <c r="J359" s="2377"/>
      <c r="K359" s="2377"/>
    </row>
    <row r="361" spans="2:11">
      <c r="B361" s="460" t="s">
        <v>3302</v>
      </c>
      <c r="C361" s="2377" t="s">
        <v>3303</v>
      </c>
      <c r="D361" s="2377"/>
      <c r="E361" s="2377"/>
      <c r="F361" s="2377"/>
      <c r="G361" s="2377"/>
      <c r="H361" s="2377"/>
      <c r="I361" s="2377"/>
      <c r="J361" s="2377"/>
      <c r="K361" s="2377"/>
    </row>
    <row r="363" spans="2:11">
      <c r="B363" s="460" t="s">
        <v>3304</v>
      </c>
      <c r="C363" s="2377" t="s">
        <v>3305</v>
      </c>
      <c r="D363" s="2377"/>
      <c r="E363" s="2377"/>
      <c r="F363" s="2377"/>
      <c r="G363" s="2377"/>
      <c r="H363" s="2377"/>
      <c r="I363" s="2377"/>
      <c r="J363" s="2377"/>
      <c r="K363" s="2377"/>
    </row>
    <row r="365" spans="2:11" ht="58.2" customHeight="1">
      <c r="B365" s="460" t="s">
        <v>3306</v>
      </c>
      <c r="C365" s="2377" t="s">
        <v>3307</v>
      </c>
      <c r="D365" s="2377"/>
      <c r="E365" s="2377"/>
      <c r="F365" s="2377"/>
      <c r="G365" s="2377"/>
      <c r="H365" s="2377"/>
      <c r="I365" s="2377"/>
      <c r="J365" s="2377"/>
      <c r="K365" s="2377"/>
    </row>
    <row r="367" spans="2:11">
      <c r="B367" s="1531" t="s">
        <v>3308</v>
      </c>
      <c r="C367" s="1531" t="s">
        <v>3309</v>
      </c>
    </row>
    <row r="369" spans="2:11" ht="29.4" customHeight="1">
      <c r="B369" s="460" t="s">
        <v>3310</v>
      </c>
      <c r="C369" s="2377" t="s">
        <v>3311</v>
      </c>
      <c r="D369" s="2377"/>
      <c r="E369" s="2377"/>
      <c r="F369" s="2377"/>
      <c r="G369" s="2377"/>
      <c r="H369" s="2377"/>
      <c r="I369" s="2377"/>
      <c r="J369" s="2377"/>
      <c r="K369" s="2377"/>
    </row>
    <row r="370" spans="2:11" ht="13.2" customHeight="1">
      <c r="C370" s="423"/>
      <c r="D370" s="423"/>
      <c r="E370" s="423"/>
      <c r="F370" s="423"/>
      <c r="G370" s="423"/>
      <c r="H370" s="423"/>
      <c r="I370" s="423"/>
      <c r="J370" s="423"/>
      <c r="K370" s="423"/>
    </row>
    <row r="371" spans="2:11">
      <c r="B371" s="460" t="s">
        <v>3312</v>
      </c>
      <c r="C371" s="2377" t="s">
        <v>3313</v>
      </c>
      <c r="D371" s="2377"/>
      <c r="E371" s="2377"/>
      <c r="F371" s="2377"/>
      <c r="G371" s="2377"/>
      <c r="H371" s="2377"/>
      <c r="I371" s="2377"/>
      <c r="J371" s="2377"/>
      <c r="K371" s="2377"/>
    </row>
    <row r="372" spans="2:11">
      <c r="C372" s="423"/>
      <c r="D372" s="423"/>
      <c r="E372" s="423"/>
      <c r="F372" s="423"/>
      <c r="G372" s="423"/>
      <c r="H372" s="423"/>
      <c r="I372" s="423"/>
      <c r="J372" s="423"/>
      <c r="K372" s="423"/>
    </row>
    <row r="373" spans="2:11" ht="27" customHeight="1">
      <c r="B373" s="460" t="s">
        <v>3314</v>
      </c>
      <c r="C373" s="2377" t="s">
        <v>3315</v>
      </c>
      <c r="D373" s="2377"/>
      <c r="E373" s="2377"/>
      <c r="F373" s="2377"/>
      <c r="G373" s="2377"/>
      <c r="H373" s="2377"/>
      <c r="I373" s="2377"/>
      <c r="J373" s="2377"/>
      <c r="K373" s="2377"/>
    </row>
    <row r="374" spans="2:11" ht="13.2" customHeight="1">
      <c r="C374" s="423"/>
      <c r="D374" s="423"/>
      <c r="E374" s="423"/>
      <c r="F374" s="423"/>
      <c r="G374" s="423"/>
      <c r="H374" s="423"/>
      <c r="I374" s="423"/>
      <c r="J374" s="423"/>
      <c r="K374" s="423"/>
    </row>
    <row r="375" spans="2:11" ht="42" customHeight="1">
      <c r="B375" s="460" t="s">
        <v>3316</v>
      </c>
      <c r="C375" s="2377" t="s">
        <v>3317</v>
      </c>
      <c r="D375" s="2377"/>
      <c r="E375" s="2377"/>
      <c r="F375" s="2377"/>
      <c r="G375" s="2377"/>
      <c r="H375" s="2377"/>
      <c r="I375" s="2377"/>
      <c r="J375" s="2377"/>
      <c r="K375" s="2377"/>
    </row>
    <row r="376" spans="2:11" ht="13.2" customHeight="1">
      <c r="C376" s="423"/>
      <c r="D376" s="423"/>
      <c r="E376" s="423"/>
      <c r="F376" s="423"/>
      <c r="G376" s="423"/>
      <c r="H376" s="423"/>
      <c r="I376" s="423"/>
      <c r="J376" s="423"/>
      <c r="K376" s="423"/>
    </row>
    <row r="377" spans="2:11" ht="30.6" customHeight="1">
      <c r="B377" s="460" t="s">
        <v>3318</v>
      </c>
      <c r="C377" s="2377" t="s">
        <v>3319</v>
      </c>
      <c r="D377" s="2377"/>
      <c r="E377" s="2377"/>
      <c r="F377" s="2377"/>
      <c r="G377" s="2377"/>
      <c r="H377" s="2377"/>
      <c r="I377" s="2377"/>
      <c r="J377" s="2377"/>
      <c r="K377" s="2377"/>
    </row>
    <row r="378" spans="2:11" ht="7.2" customHeight="1"/>
    <row r="379" spans="2:11">
      <c r="C379" s="460" t="s">
        <v>3320</v>
      </c>
    </row>
    <row r="380" spans="2:11" ht="7.2" customHeight="1"/>
    <row r="381" spans="2:11">
      <c r="C381" s="1533" t="s">
        <v>3111</v>
      </c>
      <c r="D381" s="460" t="s">
        <v>3321</v>
      </c>
    </row>
    <row r="382" spans="2:11">
      <c r="C382" s="1533" t="s">
        <v>3111</v>
      </c>
      <c r="D382" s="460" t="s">
        <v>3322</v>
      </c>
    </row>
    <row r="383" spans="2:11">
      <c r="C383" s="1533" t="s">
        <v>3111</v>
      </c>
      <c r="D383" s="460" t="s">
        <v>3323</v>
      </c>
    </row>
    <row r="384" spans="2:11" ht="7.2" customHeight="1"/>
    <row r="385" spans="2:11">
      <c r="B385" s="1531" t="s">
        <v>3324</v>
      </c>
      <c r="C385" s="1531"/>
    </row>
    <row r="386" spans="2:11" ht="7.2" customHeight="1">
      <c r="B386" s="1531"/>
      <c r="C386" s="1531"/>
    </row>
    <row r="387" spans="2:11">
      <c r="B387" s="460" t="s">
        <v>3325</v>
      </c>
      <c r="C387" s="460" t="s">
        <v>3326</v>
      </c>
    </row>
    <row r="388" spans="2:11" ht="7.2" customHeight="1"/>
    <row r="389" spans="2:11">
      <c r="C389" s="1533" t="s">
        <v>1488</v>
      </c>
      <c r="D389" s="460" t="s">
        <v>3327</v>
      </c>
    </row>
    <row r="390" spans="2:11">
      <c r="C390" s="1533" t="s">
        <v>1523</v>
      </c>
      <c r="D390" s="460" t="s">
        <v>3328</v>
      </c>
    </row>
    <row r="391" spans="2:11">
      <c r="C391" s="1533" t="s">
        <v>1491</v>
      </c>
      <c r="D391" s="460" t="s">
        <v>3329</v>
      </c>
    </row>
    <row r="392" spans="2:11">
      <c r="C392" s="1533" t="s">
        <v>1507</v>
      </c>
      <c r="D392" s="460" t="s">
        <v>3330</v>
      </c>
    </row>
    <row r="393" spans="2:11">
      <c r="C393" s="1533" t="s">
        <v>3237</v>
      </c>
      <c r="D393" s="460" t="s">
        <v>3331</v>
      </c>
    </row>
    <row r="394" spans="2:11">
      <c r="C394" s="1533" t="s">
        <v>3332</v>
      </c>
      <c r="D394" s="460" t="s">
        <v>3333</v>
      </c>
    </row>
    <row r="395" spans="2:11" ht="9.75" customHeight="1">
      <c r="C395" s="1533"/>
    </row>
    <row r="396" spans="2:11">
      <c r="B396" s="1531" t="s">
        <v>3334</v>
      </c>
      <c r="D396" s="1531"/>
    </row>
    <row r="397" spans="2:11" ht="7.2" customHeight="1"/>
    <row r="398" spans="2:11">
      <c r="B398" s="2823" t="s">
        <v>3335</v>
      </c>
      <c r="C398" s="2823"/>
      <c r="D398" s="2823"/>
      <c r="E398" s="2823"/>
      <c r="F398" s="2823"/>
      <c r="G398" s="2823"/>
      <c r="H398" s="2823"/>
      <c r="I398" s="2823"/>
      <c r="J398" s="2823"/>
      <c r="K398" s="2823"/>
    </row>
    <row r="399" spans="2:11" ht="7.2" customHeight="1"/>
    <row r="400" spans="2:11">
      <c r="B400" s="1537" t="s">
        <v>3336</v>
      </c>
    </row>
    <row r="401" spans="2:10" ht="7.2" customHeight="1"/>
    <row r="402" spans="2:10">
      <c r="B402" s="1531" t="s">
        <v>3337</v>
      </c>
      <c r="C402" s="1531"/>
      <c r="D402" s="1630"/>
      <c r="E402" s="1630"/>
      <c r="F402" s="1630"/>
      <c r="G402" s="1630"/>
      <c r="H402" s="1630"/>
      <c r="I402" s="1630"/>
      <c r="J402" s="1630"/>
    </row>
    <row r="403" spans="2:10" ht="9" customHeight="1">
      <c r="B403" s="1531"/>
      <c r="C403" s="1531"/>
      <c r="D403" s="1531"/>
      <c r="E403" s="1531"/>
      <c r="F403" s="1531"/>
      <c r="G403" s="1531"/>
      <c r="H403" s="1531"/>
      <c r="I403" s="1531"/>
      <c r="J403" s="1531"/>
    </row>
    <row r="404" spans="2:10">
      <c r="B404" s="1531" t="s">
        <v>3338</v>
      </c>
      <c r="C404" s="1531"/>
      <c r="D404" s="1630"/>
      <c r="E404" s="1630"/>
      <c r="F404" s="1630"/>
      <c r="G404" s="1630"/>
      <c r="H404" s="1630"/>
      <c r="I404" s="1630"/>
      <c r="J404" s="1630"/>
    </row>
    <row r="405" spans="2:10" ht="15.75" customHeight="1">
      <c r="B405" s="1531"/>
      <c r="C405" s="1531"/>
      <c r="D405" s="1531"/>
      <c r="E405" s="1531"/>
      <c r="F405" s="1531"/>
      <c r="G405" s="1531"/>
      <c r="H405" s="1531"/>
      <c r="I405" s="1531"/>
      <c r="J405" s="1531"/>
    </row>
    <row r="406" spans="2:10" ht="12" customHeight="1">
      <c r="B406" s="1531" t="s">
        <v>3339</v>
      </c>
      <c r="C406" s="1531"/>
      <c r="D406" s="1630"/>
      <c r="E406" s="1630"/>
      <c r="F406" s="1630"/>
      <c r="G406" s="1630"/>
      <c r="H406" s="1630"/>
      <c r="I406" s="1630"/>
      <c r="J406" s="1630"/>
    </row>
    <row r="407" spans="2:10" ht="15.75" customHeight="1">
      <c r="B407" s="1531"/>
      <c r="C407" s="1531"/>
      <c r="D407" s="1531"/>
      <c r="E407" s="1531"/>
      <c r="F407" s="1531"/>
      <c r="G407" s="1531"/>
      <c r="H407" s="1531"/>
      <c r="I407" s="1531"/>
      <c r="J407" s="1531"/>
    </row>
    <row r="408" spans="2:10" ht="7.5" customHeight="1">
      <c r="B408" s="1630"/>
      <c r="C408" s="1630"/>
      <c r="D408" s="1630"/>
      <c r="E408" s="1630"/>
      <c r="F408" s="1630"/>
      <c r="G408" s="1630"/>
      <c r="H408" s="1630"/>
      <c r="I408" s="1630"/>
      <c r="J408" s="1630"/>
    </row>
    <row r="409" spans="2:10">
      <c r="B409" s="1531" t="s">
        <v>517</v>
      </c>
      <c r="C409" s="1531"/>
      <c r="D409" s="1531"/>
      <c r="E409" s="1531"/>
      <c r="F409" s="1531"/>
      <c r="G409" s="1531"/>
      <c r="H409" s="1531"/>
      <c r="I409" s="1531"/>
      <c r="J409" s="1531"/>
    </row>
    <row r="410" spans="2:10" ht="12" customHeight="1">
      <c r="B410" s="1531" t="s">
        <v>3340</v>
      </c>
      <c r="C410" s="1531"/>
      <c r="D410" s="1630"/>
      <c r="E410" s="1630"/>
      <c r="F410" s="1630"/>
      <c r="G410" s="1630"/>
      <c r="H410" s="1630"/>
      <c r="I410" s="1630"/>
      <c r="J410" s="1630"/>
    </row>
    <row r="411" spans="2:10">
      <c r="B411" s="1531"/>
      <c r="C411" s="1531"/>
      <c r="D411" s="1531"/>
      <c r="E411" s="1531"/>
      <c r="F411" s="1531"/>
      <c r="G411" s="1531"/>
      <c r="H411" s="1531"/>
      <c r="I411" s="1531"/>
      <c r="J411" s="1531"/>
    </row>
    <row r="412" spans="2:10">
      <c r="B412" s="1531" t="s">
        <v>3341</v>
      </c>
      <c r="C412" s="1531"/>
      <c r="D412" s="1630"/>
      <c r="E412" s="1630"/>
      <c r="F412" s="1630"/>
      <c r="G412" s="1630"/>
      <c r="H412" s="1630"/>
      <c r="I412" s="1630"/>
      <c r="J412" s="1630"/>
    </row>
    <row r="413" spans="2:10">
      <c r="B413" s="1531"/>
      <c r="C413" s="1531"/>
      <c r="D413" s="1531"/>
      <c r="E413" s="1531"/>
      <c r="F413" s="1531"/>
      <c r="G413" s="1531"/>
      <c r="H413" s="1531"/>
      <c r="I413" s="1531"/>
      <c r="J413" s="1531"/>
    </row>
    <row r="414" spans="2:10">
      <c r="B414" s="1531" t="s">
        <v>3342</v>
      </c>
      <c r="C414" s="1531"/>
      <c r="D414" s="1531"/>
      <c r="E414" s="1531"/>
      <c r="F414" s="1531" t="s">
        <v>3343</v>
      </c>
      <c r="G414" s="1531"/>
      <c r="H414" s="1628"/>
      <c r="I414" s="1531"/>
      <c r="J414" s="1531"/>
    </row>
    <row r="415" spans="2:10" ht="12" customHeight="1">
      <c r="B415" s="3594" t="s">
        <v>3344</v>
      </c>
      <c r="C415" s="3594"/>
      <c r="D415" s="3594"/>
      <c r="E415" s="3594"/>
      <c r="F415" s="1531" t="s">
        <v>3345</v>
      </c>
      <c r="G415" s="1531"/>
      <c r="H415" s="1628"/>
      <c r="I415" s="1531"/>
      <c r="J415" s="1531"/>
    </row>
    <row r="416" spans="2:10" ht="7.2" customHeight="1">
      <c r="B416" s="1531"/>
      <c r="C416" s="1531"/>
      <c r="D416" s="1531"/>
      <c r="E416" s="1531"/>
      <c r="F416" s="1531"/>
      <c r="G416" s="1531"/>
      <c r="H416" s="1531"/>
      <c r="I416" s="1531"/>
      <c r="J416" s="1531"/>
    </row>
    <row r="417" spans="2:10">
      <c r="B417" s="1531" t="s">
        <v>3346</v>
      </c>
      <c r="C417" s="1531"/>
      <c r="D417" s="1531"/>
      <c r="E417" s="1531"/>
      <c r="F417" s="1531" t="s">
        <v>3347</v>
      </c>
      <c r="G417" s="1531"/>
      <c r="H417" s="1628"/>
      <c r="I417" s="1531"/>
      <c r="J417" s="1531"/>
    </row>
    <row r="418" spans="2:10" ht="13.5" customHeight="1">
      <c r="B418" s="3594"/>
      <c r="C418" s="3594"/>
      <c r="D418" s="3594"/>
      <c r="E418" s="3594"/>
      <c r="F418" s="1531" t="s">
        <v>3722</v>
      </c>
      <c r="G418" s="1531"/>
      <c r="H418" s="1628"/>
      <c r="I418" s="1531"/>
      <c r="J418" s="1531"/>
    </row>
    <row r="419" spans="2:10" ht="12.75" customHeight="1">
      <c r="B419" s="1632"/>
      <c r="C419" s="1632"/>
      <c r="D419" s="1632"/>
      <c r="E419" s="1632"/>
      <c r="F419" s="1531" t="s">
        <v>3348</v>
      </c>
      <c r="G419" s="1531"/>
      <c r="H419" s="1628"/>
      <c r="I419" s="1531"/>
      <c r="J419" s="1531"/>
    </row>
    <row r="420" spans="2:10" ht="6" customHeight="1">
      <c r="B420" s="1531"/>
      <c r="C420" s="1531"/>
      <c r="D420" s="1531"/>
      <c r="E420" s="1531"/>
      <c r="F420" s="1531"/>
      <c r="G420" s="1531"/>
      <c r="H420" s="1531"/>
      <c r="I420" s="1531"/>
      <c r="J420" s="1531"/>
    </row>
    <row r="421" spans="2:10" ht="16.5" customHeight="1">
      <c r="B421" s="1531" t="s">
        <v>3349</v>
      </c>
      <c r="C421" s="1531"/>
      <c r="D421" s="1531"/>
      <c r="E421" s="1531"/>
      <c r="F421" s="1630"/>
      <c r="G421" s="1630"/>
      <c r="H421" s="1630"/>
      <c r="I421" s="1630"/>
      <c r="J421" s="1630"/>
    </row>
    <row r="422" spans="2:10">
      <c r="B422" s="1531"/>
      <c r="C422" s="1531"/>
      <c r="D422" s="1531"/>
      <c r="E422" s="1531"/>
      <c r="F422" s="1531"/>
      <c r="G422" s="1531"/>
      <c r="H422" s="1531"/>
      <c r="I422" s="1531"/>
      <c r="J422" s="1531"/>
    </row>
    <row r="423" spans="2:10">
      <c r="B423" s="1531" t="s">
        <v>3350</v>
      </c>
      <c r="C423" s="1531"/>
      <c r="D423" s="1531"/>
      <c r="E423" s="1531"/>
      <c r="F423" s="1531"/>
      <c r="G423" s="1531"/>
      <c r="H423" s="1531"/>
      <c r="I423" s="1531"/>
      <c r="J423" s="1531"/>
    </row>
    <row r="424" spans="2:10" ht="7.5" customHeight="1">
      <c r="B424" s="1531"/>
      <c r="C424" s="1531"/>
      <c r="D424" s="1531"/>
      <c r="E424" s="1531"/>
      <c r="F424" s="1531"/>
      <c r="G424" s="1531"/>
      <c r="H424" s="1531"/>
      <c r="I424" s="1531"/>
      <c r="J424" s="1531"/>
    </row>
    <row r="425" spans="2:10">
      <c r="B425" s="3592" t="s">
        <v>3351</v>
      </c>
      <c r="C425" s="3592"/>
      <c r="D425" s="3592"/>
      <c r="E425" s="3592"/>
      <c r="F425" s="3592"/>
      <c r="G425" s="3592"/>
      <c r="H425" s="3592"/>
      <c r="I425" s="3592"/>
      <c r="J425" s="3592"/>
    </row>
    <row r="426" spans="2:10">
      <c r="B426" s="1531"/>
      <c r="C426" s="1531"/>
      <c r="D426" s="1531"/>
      <c r="E426" s="1531"/>
      <c r="F426" s="1531"/>
      <c r="G426" s="1531"/>
      <c r="H426" s="1531"/>
      <c r="I426" s="1531"/>
      <c r="J426" s="1531"/>
    </row>
    <row r="427" spans="2:10">
      <c r="B427" s="1531" t="s">
        <v>3352</v>
      </c>
      <c r="C427" s="1531"/>
      <c r="D427" s="1630"/>
      <c r="E427" s="1630"/>
      <c r="F427" s="1531"/>
      <c r="G427" s="1531" t="s">
        <v>3353</v>
      </c>
      <c r="H427" s="1531"/>
      <c r="I427" s="1630"/>
      <c r="J427" s="1630"/>
    </row>
    <row r="428" spans="2:10">
      <c r="B428" s="1531"/>
      <c r="C428" s="1531"/>
      <c r="D428" s="1531"/>
      <c r="E428" s="1531"/>
      <c r="F428" s="1531"/>
      <c r="G428" s="1531"/>
      <c r="H428" s="1531"/>
      <c r="I428" s="1531"/>
      <c r="J428" s="1531"/>
    </row>
    <row r="429" spans="2:10">
      <c r="B429" s="1531"/>
      <c r="C429" s="1531"/>
      <c r="D429" s="1531"/>
      <c r="E429" s="1531"/>
      <c r="F429" s="1531"/>
      <c r="G429" s="1531" t="s">
        <v>3354</v>
      </c>
      <c r="H429" s="1531"/>
      <c r="I429" s="1630"/>
      <c r="J429" s="1630"/>
    </row>
    <row r="430" spans="2:10" ht="6.75" hidden="1" customHeight="1">
      <c r="B430" s="1531"/>
      <c r="C430" s="1531"/>
      <c r="D430" s="1531"/>
      <c r="E430" s="1531"/>
      <c r="F430" s="1531"/>
      <c r="G430" s="1531"/>
      <c r="H430" s="1531"/>
      <c r="I430" s="1531"/>
      <c r="J430" s="1531"/>
    </row>
    <row r="431" spans="2:10">
      <c r="B431" s="1531" t="s">
        <v>3355</v>
      </c>
      <c r="C431" s="1531"/>
      <c r="D431" s="1531"/>
      <c r="E431" s="1531"/>
      <c r="F431" s="1531"/>
      <c r="G431" s="1531"/>
      <c r="H431" s="1531"/>
      <c r="I431" s="1531"/>
      <c r="J431" s="1531"/>
    </row>
    <row r="432" spans="2:10" ht="7.2" customHeight="1">
      <c r="B432" s="1531"/>
      <c r="C432" s="1531"/>
      <c r="D432" s="1531"/>
      <c r="E432" s="1531"/>
      <c r="F432" s="1531"/>
      <c r="G432" s="1531"/>
      <c r="H432" s="1531"/>
      <c r="I432" s="1531"/>
      <c r="J432" s="1531"/>
    </row>
    <row r="433" spans="2:10">
      <c r="B433" s="1531" t="s">
        <v>3337</v>
      </c>
      <c r="C433" s="1531"/>
      <c r="D433" s="1630"/>
      <c r="E433" s="1630"/>
      <c r="F433" s="1630"/>
      <c r="G433" s="1630"/>
      <c r="H433" s="1630"/>
      <c r="I433" s="1630"/>
      <c r="J433" s="1630"/>
    </row>
    <row r="434" spans="2:10">
      <c r="B434" s="1531" t="s">
        <v>3049</v>
      </c>
      <c r="C434" s="1531"/>
      <c r="D434" s="1631"/>
      <c r="E434" s="1631"/>
      <c r="F434" s="1631"/>
      <c r="G434" s="1631"/>
      <c r="H434" s="1631"/>
      <c r="I434" s="1631"/>
      <c r="J434" s="1631"/>
    </row>
    <row r="435" spans="2:10" ht="16.5" customHeight="1">
      <c r="B435" s="1531" t="s">
        <v>3340</v>
      </c>
      <c r="C435" s="1531"/>
      <c r="D435" s="1631"/>
      <c r="E435" s="1631"/>
      <c r="F435" s="1631"/>
      <c r="G435" s="1531"/>
      <c r="H435" s="1531" t="s">
        <v>3356</v>
      </c>
      <c r="I435" s="1631"/>
      <c r="J435" s="1631"/>
    </row>
  </sheetData>
  <mergeCells count="111">
    <mergeCell ref="B15:K15"/>
    <mergeCell ref="C183:K183"/>
    <mergeCell ref="B425:J425"/>
    <mergeCell ref="B1:K1"/>
    <mergeCell ref="C373:K373"/>
    <mergeCell ref="C375:K375"/>
    <mergeCell ref="C377:K377"/>
    <mergeCell ref="B398:K398"/>
    <mergeCell ref="B415:E415"/>
    <mergeCell ref="B418:E418"/>
    <mergeCell ref="C359:K359"/>
    <mergeCell ref="C361:K361"/>
    <mergeCell ref="C363:K363"/>
    <mergeCell ref="C365:K365"/>
    <mergeCell ref="C369:K369"/>
    <mergeCell ref="C371:K371"/>
    <mergeCell ref="C345:K345"/>
    <mergeCell ref="C347:K347"/>
    <mergeCell ref="D349:K349"/>
    <mergeCell ref="D351:K351"/>
    <mergeCell ref="D353:K353"/>
    <mergeCell ref="D355:K355"/>
    <mergeCell ref="C329:K329"/>
    <mergeCell ref="C331:K331"/>
    <mergeCell ref="C333:K333"/>
    <mergeCell ref="D337:K337"/>
    <mergeCell ref="D339:K339"/>
    <mergeCell ref="D341:K341"/>
    <mergeCell ref="C297:K297"/>
    <mergeCell ref="C305:K305"/>
    <mergeCell ref="C317:K317"/>
    <mergeCell ref="C319:K319"/>
    <mergeCell ref="B323:K323"/>
    <mergeCell ref="C327:K327"/>
    <mergeCell ref="C285:K285"/>
    <mergeCell ref="C287:K287"/>
    <mergeCell ref="C289:K289"/>
    <mergeCell ref="C291:K291"/>
    <mergeCell ref="C293:K293"/>
    <mergeCell ref="C295:K295"/>
    <mergeCell ref="C255:K255"/>
    <mergeCell ref="D263:K263"/>
    <mergeCell ref="D265:K265"/>
    <mergeCell ref="C269:K269"/>
    <mergeCell ref="D279:K279"/>
    <mergeCell ref="C281:K281"/>
    <mergeCell ref="D241:K241"/>
    <mergeCell ref="D243:K243"/>
    <mergeCell ref="D245:K245"/>
    <mergeCell ref="D247:K247"/>
    <mergeCell ref="D249:K249"/>
    <mergeCell ref="C251:K251"/>
    <mergeCell ref="C227:K227"/>
    <mergeCell ref="C231:K231"/>
    <mergeCell ref="C233:K233"/>
    <mergeCell ref="C235:K235"/>
    <mergeCell ref="C237:K237"/>
    <mergeCell ref="C239:K239"/>
    <mergeCell ref="C211:K211"/>
    <mergeCell ref="C213:K213"/>
    <mergeCell ref="C215:K215"/>
    <mergeCell ref="C217:K217"/>
    <mergeCell ref="C219:K219"/>
    <mergeCell ref="C225:K225"/>
    <mergeCell ref="C197:K197"/>
    <mergeCell ref="D199:K199"/>
    <mergeCell ref="D201:K201"/>
    <mergeCell ref="C205:K205"/>
    <mergeCell ref="C207:K207"/>
    <mergeCell ref="C209:K209"/>
    <mergeCell ref="C187:K187"/>
    <mergeCell ref="C189:K189"/>
    <mergeCell ref="C191:K191"/>
    <mergeCell ref="D193:K193"/>
    <mergeCell ref="D195:K195"/>
    <mergeCell ref="C167:K167"/>
    <mergeCell ref="C169:K169"/>
    <mergeCell ref="C171:K171"/>
    <mergeCell ref="C173:K173"/>
    <mergeCell ref="C177:K177"/>
    <mergeCell ref="C179:K179"/>
    <mergeCell ref="C139:K139"/>
    <mergeCell ref="C141:K141"/>
    <mergeCell ref="C143:K143"/>
    <mergeCell ref="C145:K145"/>
    <mergeCell ref="C147:K147"/>
    <mergeCell ref="B159:K161"/>
    <mergeCell ref="C119:K119"/>
    <mergeCell ref="C121:K121"/>
    <mergeCell ref="C131:K131"/>
    <mergeCell ref="C133:K133"/>
    <mergeCell ref="C135:K135"/>
    <mergeCell ref="C137:K137"/>
    <mergeCell ref="C112:K112"/>
    <mergeCell ref="C114:K114"/>
    <mergeCell ref="C116:K117"/>
    <mergeCell ref="C58:K58"/>
    <mergeCell ref="E60:K60"/>
    <mergeCell ref="E62:K62"/>
    <mergeCell ref="E64:K64"/>
    <mergeCell ref="E66:K67"/>
    <mergeCell ref="E69:K72"/>
    <mergeCell ref="A18:K18"/>
    <mergeCell ref="A23:K23"/>
    <mergeCell ref="A27:K27"/>
    <mergeCell ref="A31:K31"/>
    <mergeCell ref="A35:K35"/>
    <mergeCell ref="I54:J54"/>
    <mergeCell ref="C98:J99"/>
    <mergeCell ref="B103:K103"/>
    <mergeCell ref="C109:K110"/>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rowBreaks count="7" manualBreakCount="7">
    <brk id="39" max="11" man="1"/>
    <brk id="83" max="11" man="1"/>
    <brk id="128" max="11" man="1"/>
    <brk id="252" max="11" man="1"/>
    <brk id="296" max="11" man="1"/>
    <brk id="338" max="11" man="1"/>
    <brk id="37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75873" r:id="rId4" name="Button 1">
              <controlPr defaultSize="0" print="0" autoFill="0" autoPict="0" macro="[0]!ToMainMenu">
                <anchor>
                  <from>
                    <xdr:col>13</xdr:col>
                    <xdr:colOff>121920</xdr:colOff>
                    <xdr:row>1</xdr:row>
                    <xdr:rowOff>99060</xdr:rowOff>
                  </from>
                  <to>
                    <xdr:col>15</xdr:col>
                    <xdr:colOff>266700</xdr:colOff>
                    <xdr:row>3</xdr:row>
                    <xdr:rowOff>83820</xdr:rowOff>
                  </to>
                </anchor>
              </controlPr>
            </control>
          </mc:Choice>
        </mc:AlternateContent>
        <mc:AlternateContent xmlns:mc="http://schemas.openxmlformats.org/markup-compatibility/2006">
          <mc:Choice Requires="x14">
            <control shapeId="975874" r:id="rId5" name="Button 2">
              <controlPr defaultSize="0" print="0" autoFill="0" autoPict="0" macro="[0]!PrintSheet">
                <anchor>
                  <from>
                    <xdr:col>13</xdr:col>
                    <xdr:colOff>121920</xdr:colOff>
                    <xdr:row>8</xdr:row>
                    <xdr:rowOff>60960</xdr:rowOff>
                  </from>
                  <to>
                    <xdr:col>15</xdr:col>
                    <xdr:colOff>266700</xdr:colOff>
                    <xdr:row>10</xdr:row>
                    <xdr:rowOff>45720</xdr:rowOff>
                  </to>
                </anchor>
              </controlPr>
            </control>
          </mc:Choice>
        </mc:AlternateContent>
        <mc:AlternateContent xmlns:mc="http://schemas.openxmlformats.org/markup-compatibility/2006">
          <mc:Choice Requires="x14">
            <control shapeId="975875" r:id="rId6" name="Button 3">
              <controlPr defaultSize="0" print="0" autoFill="0" autoPict="0" macro="[0]!PrintPreview">
                <anchor>
                  <from>
                    <xdr:col>13</xdr:col>
                    <xdr:colOff>121920</xdr:colOff>
                    <xdr:row>3</xdr:row>
                    <xdr:rowOff>114300</xdr:rowOff>
                  </from>
                  <to>
                    <xdr:col>15</xdr:col>
                    <xdr:colOff>266700</xdr:colOff>
                    <xdr:row>5</xdr:row>
                    <xdr:rowOff>99060</xdr:rowOff>
                  </to>
                </anchor>
              </controlPr>
            </control>
          </mc:Choice>
        </mc:AlternateContent>
        <mc:AlternateContent xmlns:mc="http://schemas.openxmlformats.org/markup-compatibility/2006">
          <mc:Choice Requires="x14">
            <control shapeId="975876" r:id="rId7" name="Button 4">
              <controlPr defaultSize="0" print="0" autoFill="0" autoPict="0" macro="[0]!ToDataEntry">
                <anchor>
                  <from>
                    <xdr:col>13</xdr:col>
                    <xdr:colOff>121920</xdr:colOff>
                    <xdr:row>10</xdr:row>
                    <xdr:rowOff>83820</xdr:rowOff>
                  </from>
                  <to>
                    <xdr:col>15</xdr:col>
                    <xdr:colOff>266700</xdr:colOff>
                    <xdr:row>12</xdr:row>
                    <xdr:rowOff>68580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8"/>
  <dimension ref="A4:K54"/>
  <sheetViews>
    <sheetView showGridLines="0" zoomScaleNormal="100" workbookViewId="0">
      <selection activeCell="C97" sqref="C97:G97"/>
    </sheetView>
  </sheetViews>
  <sheetFormatPr defaultColWidth="8.88671875" defaultRowHeight="13.2"/>
  <cols>
    <col min="1" max="1" width="13.33203125" style="408" customWidth="1"/>
    <col min="2" max="6" width="10.33203125" style="408" customWidth="1"/>
    <col min="7" max="7" width="32.5546875" style="408" customWidth="1"/>
    <col min="8" max="16384" width="8.88671875" style="408"/>
  </cols>
  <sheetData>
    <row r="4" spans="1:11" ht="8.25" customHeight="1"/>
    <row r="5" spans="1:11" ht="3.75" customHeight="1"/>
    <row r="6" spans="1:11" ht="16.5" customHeight="1">
      <c r="A6" s="3595" t="s">
        <v>3059</v>
      </c>
      <c r="B6" s="3595"/>
      <c r="C6" s="3595"/>
      <c r="D6" s="3595"/>
      <c r="E6" s="3595"/>
      <c r="F6" s="3595"/>
      <c r="G6" s="3595"/>
      <c r="H6" s="966"/>
      <c r="I6" s="966"/>
      <c r="J6" s="966"/>
      <c r="K6" s="966"/>
    </row>
    <row r="7" spans="1:11" s="1503" customFormat="1" ht="16.5" customHeight="1">
      <c r="A7" s="1501" t="s">
        <v>3060</v>
      </c>
      <c r="B7" s="1502"/>
      <c r="C7" s="1502"/>
      <c r="D7" s="1502"/>
      <c r="F7" s="1503" t="s">
        <v>3061</v>
      </c>
      <c r="G7" s="1502"/>
    </row>
    <row r="8" spans="1:11" s="1503" customFormat="1" ht="19.5" customHeight="1">
      <c r="A8" s="1501" t="s">
        <v>3062</v>
      </c>
      <c r="B8" s="1504"/>
      <c r="C8" s="1504"/>
      <c r="D8" s="1504"/>
      <c r="F8" s="1503" t="s">
        <v>3063</v>
      </c>
      <c r="G8" s="1504"/>
    </row>
    <row r="9" spans="1:11" s="1503" customFormat="1" ht="8.25" customHeight="1">
      <c r="A9" s="1501"/>
      <c r="B9" s="1504"/>
      <c r="C9" s="1504"/>
      <c r="D9" s="1504"/>
      <c r="G9" s="1504"/>
    </row>
    <row r="10" spans="1:11" s="1503" customFormat="1" ht="18" customHeight="1">
      <c r="A10" s="1633" t="s">
        <v>3064</v>
      </c>
      <c r="B10" s="2822" t="str">
        <f>+'Master Data'!D18</f>
        <v>INGWAVUMA: JOSINI: REPAIRS AND MAINTENANCE TO TWO CLASSROOMS</v>
      </c>
      <c r="C10" s="2822"/>
      <c r="D10" s="2822"/>
      <c r="E10" s="2822"/>
      <c r="F10" s="2822"/>
      <c r="G10" s="2822"/>
    </row>
    <row r="11" spans="1:11" ht="1.5" customHeight="1">
      <c r="A11" s="1505"/>
      <c r="B11" s="3596"/>
      <c r="C11" s="3596"/>
      <c r="D11" s="3596"/>
      <c r="E11" s="3596"/>
      <c r="F11" s="3596"/>
      <c r="G11" s="3596"/>
    </row>
    <row r="12" spans="1:11" ht="3" customHeight="1">
      <c r="A12" s="1506"/>
      <c r="B12" s="427"/>
      <c r="C12" s="427"/>
      <c r="D12" s="427"/>
      <c r="E12" s="427"/>
      <c r="F12" s="427"/>
      <c r="G12" s="427"/>
    </row>
    <row r="13" spans="1:11">
      <c r="A13" s="1502" t="s">
        <v>3645</v>
      </c>
      <c r="B13" s="3597" t="str">
        <f>+'Master Data'!D13</f>
        <v>021077</v>
      </c>
      <c r="C13" s="3597"/>
      <c r="D13" s="3597"/>
      <c r="E13" s="1507"/>
      <c r="F13" s="413" t="s">
        <v>3581</v>
      </c>
      <c r="G13" s="1508" t="str">
        <f>+'Master Data'!OLE_LINK5</f>
        <v>ZNQ1222 W</v>
      </c>
    </row>
    <row r="14" spans="1:11" ht="6.6" customHeight="1" thickBot="1">
      <c r="A14" s="1509"/>
      <c r="G14" s="434"/>
    </row>
    <row r="15" spans="1:11" ht="18.75" customHeight="1" thickBot="1">
      <c r="A15" s="1510" t="s">
        <v>3065</v>
      </c>
      <c r="C15" s="1634"/>
      <c r="D15" s="1635"/>
      <c r="E15" s="1635"/>
      <c r="F15" s="1635"/>
      <c r="G15" s="1636"/>
    </row>
    <row r="16" spans="1:11" ht="6.6" customHeight="1">
      <c r="A16" s="1511"/>
      <c r="B16" s="413"/>
      <c r="C16" s="413"/>
      <c r="D16" s="413"/>
      <c r="E16" s="413"/>
      <c r="F16" s="413"/>
      <c r="G16" s="437"/>
    </row>
    <row r="17" spans="1:7" ht="6" customHeight="1" thickBot="1">
      <c r="A17" s="1506"/>
    </row>
    <row r="18" spans="1:7" ht="29.25" customHeight="1" thickBot="1">
      <c r="A18" s="1512" t="s">
        <v>3066</v>
      </c>
      <c r="B18" s="1513" t="s">
        <v>3067</v>
      </c>
      <c r="C18" s="1513" t="s">
        <v>3068</v>
      </c>
      <c r="D18" s="1513" t="s">
        <v>366</v>
      </c>
      <c r="E18" s="1513" t="s">
        <v>3069</v>
      </c>
      <c r="F18" s="1513" t="s">
        <v>366</v>
      </c>
      <c r="G18" s="1513" t="s">
        <v>3070</v>
      </c>
    </row>
    <row r="19" spans="1:7" ht="15" thickBot="1">
      <c r="A19" s="1514" t="s">
        <v>3071</v>
      </c>
      <c r="B19" s="1515"/>
      <c r="C19" s="1515"/>
      <c r="D19" s="1515"/>
      <c r="E19" s="1515"/>
      <c r="F19" s="1515"/>
      <c r="G19" s="1515"/>
    </row>
    <row r="20" spans="1:7" ht="15" thickBot="1">
      <c r="A20" s="1516" t="s">
        <v>3072</v>
      </c>
      <c r="B20" s="1515"/>
      <c r="C20" s="1515"/>
      <c r="D20" s="1515"/>
      <c r="E20" s="1515"/>
      <c r="F20" s="1515"/>
      <c r="G20" s="1515"/>
    </row>
    <row r="21" spans="1:7" ht="15" thickBot="1">
      <c r="A21" s="1516" t="s">
        <v>3073</v>
      </c>
      <c r="B21" s="1515"/>
      <c r="C21" s="1515"/>
      <c r="D21" s="1515"/>
      <c r="E21" s="1515"/>
      <c r="F21" s="1515"/>
      <c r="G21" s="1515"/>
    </row>
    <row r="22" spans="1:7" ht="15" thickBot="1">
      <c r="A22" s="1516" t="s">
        <v>3074</v>
      </c>
      <c r="B22" s="1515"/>
      <c r="C22" s="1515"/>
      <c r="D22" s="1515"/>
      <c r="E22" s="1515"/>
      <c r="F22" s="1515"/>
      <c r="G22" s="1515"/>
    </row>
    <row r="23" spans="1:7" ht="15" thickBot="1">
      <c r="A23" s="1516" t="s">
        <v>3075</v>
      </c>
      <c r="B23" s="1515"/>
      <c r="C23" s="1515"/>
      <c r="D23" s="1515"/>
      <c r="E23" s="1515"/>
      <c r="F23" s="1515"/>
      <c r="G23" s="1515"/>
    </row>
    <row r="24" spans="1:7" ht="15" thickBot="1">
      <c r="A24" s="1516" t="s">
        <v>3076</v>
      </c>
      <c r="B24" s="1515"/>
      <c r="C24" s="1515"/>
      <c r="D24" s="1515"/>
      <c r="E24" s="1515"/>
      <c r="F24" s="1515"/>
      <c r="G24" s="1515"/>
    </row>
    <row r="25" spans="1:7" ht="10.5" customHeight="1" thickBot="1">
      <c r="A25" s="1516"/>
      <c r="B25" s="1515"/>
      <c r="C25" s="1515"/>
      <c r="D25" s="1515"/>
      <c r="E25" s="1515"/>
      <c r="F25" s="1515"/>
      <c r="G25" s="1515"/>
    </row>
    <row r="26" spans="1:7" ht="15" thickBot="1">
      <c r="A26" s="1514" t="s">
        <v>3077</v>
      </c>
      <c r="B26" s="1515"/>
      <c r="C26" s="1515"/>
      <c r="D26" s="1515"/>
      <c r="E26" s="1515"/>
      <c r="F26" s="1515"/>
      <c r="G26" s="1515"/>
    </row>
    <row r="27" spans="1:7" ht="15" thickBot="1">
      <c r="A27" s="1516" t="s">
        <v>3072</v>
      </c>
      <c r="B27" s="1515"/>
      <c r="C27" s="1515"/>
      <c r="D27" s="1515"/>
      <c r="E27" s="1515"/>
      <c r="F27" s="1515"/>
      <c r="G27" s="1515"/>
    </row>
    <row r="28" spans="1:7" ht="15" thickBot="1">
      <c r="A28" s="1516" t="s">
        <v>3073</v>
      </c>
      <c r="B28" s="1515"/>
      <c r="C28" s="1515"/>
      <c r="D28" s="1515"/>
      <c r="E28" s="1515"/>
      <c r="F28" s="1515"/>
      <c r="G28" s="1515"/>
    </row>
    <row r="29" spans="1:7" ht="15" thickBot="1">
      <c r="A29" s="1516" t="s">
        <v>3074</v>
      </c>
      <c r="B29" s="1515"/>
      <c r="C29" s="1515"/>
      <c r="D29" s="1515"/>
      <c r="E29" s="1515"/>
      <c r="F29" s="1515"/>
      <c r="G29" s="1515"/>
    </row>
    <row r="30" spans="1:7" ht="15" thickBot="1">
      <c r="A30" s="1516" t="s">
        <v>3075</v>
      </c>
      <c r="B30" s="1515"/>
      <c r="C30" s="1515"/>
      <c r="D30" s="1515"/>
      <c r="E30" s="1515"/>
      <c r="F30" s="1515"/>
      <c r="G30" s="1515"/>
    </row>
    <row r="31" spans="1:7" ht="15" thickBot="1">
      <c r="A31" s="1516" t="s">
        <v>3076</v>
      </c>
      <c r="B31" s="1515"/>
      <c r="C31" s="1515"/>
      <c r="D31" s="1515"/>
      <c r="E31" s="1515"/>
      <c r="F31" s="1515"/>
      <c r="G31" s="1515"/>
    </row>
    <row r="32" spans="1:7" ht="12" customHeight="1" thickBot="1">
      <c r="A32" s="1516"/>
      <c r="B32" s="1515"/>
      <c r="C32" s="1515"/>
      <c r="D32" s="1515"/>
      <c r="E32" s="1515"/>
      <c r="F32" s="1515"/>
      <c r="G32" s="1515"/>
    </row>
    <row r="33" spans="1:7" ht="15" thickBot="1">
      <c r="A33" s="1514" t="s">
        <v>3078</v>
      </c>
      <c r="B33" s="1515"/>
      <c r="C33" s="1515"/>
      <c r="D33" s="1515"/>
      <c r="E33" s="1515"/>
      <c r="F33" s="1515"/>
      <c r="G33" s="1515"/>
    </row>
    <row r="34" spans="1:7" ht="15" thickBot="1">
      <c r="A34" s="1516" t="s">
        <v>3072</v>
      </c>
      <c r="B34" s="1515"/>
      <c r="C34" s="1515"/>
      <c r="D34" s="1515"/>
      <c r="E34" s="1515"/>
      <c r="F34" s="1515"/>
      <c r="G34" s="1515"/>
    </row>
    <row r="35" spans="1:7" ht="15" thickBot="1">
      <c r="A35" s="1516" t="s">
        <v>3073</v>
      </c>
      <c r="B35" s="1515"/>
      <c r="C35" s="1515"/>
      <c r="D35" s="1515"/>
      <c r="E35" s="1515"/>
      <c r="F35" s="1515"/>
      <c r="G35" s="1515"/>
    </row>
    <row r="36" spans="1:7" ht="15" thickBot="1">
      <c r="A36" s="1516" t="s">
        <v>3074</v>
      </c>
      <c r="B36" s="1515"/>
      <c r="C36" s="1515"/>
      <c r="D36" s="1515"/>
      <c r="E36" s="1515"/>
      <c r="F36" s="1515"/>
      <c r="G36" s="1515"/>
    </row>
    <row r="37" spans="1:7" ht="15" thickBot="1">
      <c r="A37" s="1516" t="s">
        <v>3075</v>
      </c>
      <c r="B37" s="1515"/>
      <c r="C37" s="1515"/>
      <c r="D37" s="1515"/>
      <c r="E37" s="1515"/>
      <c r="F37" s="1515"/>
      <c r="G37" s="1515"/>
    </row>
    <row r="38" spans="1:7" ht="15" thickBot="1">
      <c r="A38" s="1516" t="s">
        <v>3076</v>
      </c>
      <c r="B38" s="1515"/>
      <c r="C38" s="1515"/>
      <c r="D38" s="1515"/>
      <c r="E38" s="1515"/>
      <c r="F38" s="1515"/>
      <c r="G38" s="1515"/>
    </row>
    <row r="39" spans="1:7" ht="12" customHeight="1" thickBot="1">
      <c r="A39" s="1514"/>
      <c r="B39" s="1517"/>
      <c r="C39" s="1517"/>
      <c r="D39" s="1517"/>
      <c r="E39" s="1517"/>
      <c r="F39" s="1517"/>
      <c r="G39" s="1517"/>
    </row>
    <row r="40" spans="1:7" ht="15" thickBot="1">
      <c r="A40" s="1514" t="s">
        <v>3079</v>
      </c>
      <c r="B40" s="1517"/>
      <c r="C40" s="1517"/>
      <c r="D40" s="1517"/>
      <c r="E40" s="1517"/>
      <c r="F40" s="1517"/>
      <c r="G40" s="1517"/>
    </row>
    <row r="41" spans="1:7" ht="15" thickBot="1">
      <c r="A41" s="1516" t="s">
        <v>3072</v>
      </c>
      <c r="B41" s="1515"/>
      <c r="C41" s="1515"/>
      <c r="D41" s="1515"/>
      <c r="E41" s="1515"/>
      <c r="F41" s="1515"/>
      <c r="G41" s="1515"/>
    </row>
    <row r="42" spans="1:7" ht="15" thickBot="1">
      <c r="A42" s="1516" t="s">
        <v>3073</v>
      </c>
      <c r="B42" s="1515"/>
      <c r="C42" s="1515"/>
      <c r="D42" s="1515"/>
      <c r="E42" s="1515"/>
      <c r="F42" s="1515"/>
      <c r="G42" s="1515"/>
    </row>
    <row r="43" spans="1:7" ht="15" thickBot="1">
      <c r="A43" s="1516" t="s">
        <v>3074</v>
      </c>
      <c r="B43" s="1515"/>
      <c r="C43" s="1515"/>
      <c r="D43" s="1515"/>
      <c r="E43" s="1515"/>
      <c r="F43" s="1515"/>
      <c r="G43" s="1515"/>
    </row>
    <row r="44" spans="1:7" ht="15" thickBot="1">
      <c r="A44" s="1516" t="s">
        <v>3075</v>
      </c>
      <c r="B44" s="1515"/>
      <c r="C44" s="1515"/>
      <c r="D44" s="1515"/>
      <c r="E44" s="1515"/>
      <c r="F44" s="1515"/>
      <c r="G44" s="1515"/>
    </row>
    <row r="45" spans="1:7" ht="15" thickBot="1">
      <c r="A45" s="1516" t="s">
        <v>3076</v>
      </c>
      <c r="B45" s="1515"/>
      <c r="C45" s="1515"/>
      <c r="D45" s="1515"/>
      <c r="E45" s="1515"/>
      <c r="F45" s="1515"/>
      <c r="G45" s="1515"/>
    </row>
    <row r="46" spans="1:7" ht="12" customHeight="1" thickBot="1">
      <c r="A46" s="1516"/>
      <c r="B46" s="1515"/>
      <c r="C46" s="1515"/>
      <c r="D46" s="1515"/>
      <c r="E46" s="1515"/>
      <c r="F46" s="1515"/>
      <c r="G46" s="1515"/>
    </row>
    <row r="47" spans="1:7" ht="15" thickBot="1">
      <c r="A47" s="1514" t="s">
        <v>3723</v>
      </c>
      <c r="B47" s="1515"/>
      <c r="C47" s="1515"/>
      <c r="D47" s="1515"/>
      <c r="E47" s="1515"/>
      <c r="F47" s="1515"/>
      <c r="G47" s="1515"/>
    </row>
    <row r="48" spans="1:7" ht="15" thickBot="1">
      <c r="A48" s="1516" t="s">
        <v>3072</v>
      </c>
      <c r="B48" s="1515"/>
      <c r="C48" s="1515"/>
      <c r="D48" s="1515"/>
      <c r="E48" s="1515"/>
      <c r="F48" s="1515"/>
      <c r="G48" s="1515"/>
    </row>
    <row r="49" spans="1:7" ht="15" thickBot="1">
      <c r="A49" s="1516" t="s">
        <v>3073</v>
      </c>
      <c r="B49" s="1515"/>
      <c r="C49" s="1515"/>
      <c r="D49" s="1515"/>
      <c r="E49" s="1515"/>
      <c r="F49" s="1515"/>
      <c r="G49" s="1515"/>
    </row>
    <row r="50" spans="1:7" ht="15" thickBot="1">
      <c r="A50" s="1516" t="s">
        <v>3074</v>
      </c>
      <c r="B50" s="1515"/>
      <c r="C50" s="1515"/>
      <c r="D50" s="1515"/>
      <c r="E50" s="1515"/>
      <c r="F50" s="1515"/>
      <c r="G50" s="1515"/>
    </row>
    <row r="51" spans="1:7" ht="15" thickBot="1">
      <c r="A51" s="1516" t="s">
        <v>3075</v>
      </c>
      <c r="B51" s="1515"/>
      <c r="C51" s="1515"/>
      <c r="D51" s="1515"/>
      <c r="E51" s="1515"/>
      <c r="F51" s="1515"/>
      <c r="G51" s="1515"/>
    </row>
    <row r="52" spans="1:7" ht="15" thickBot="1">
      <c r="A52" s="1516" t="s">
        <v>3076</v>
      </c>
      <c r="B52" s="1515"/>
      <c r="C52" s="1515"/>
      <c r="D52" s="1515"/>
      <c r="E52" s="1515"/>
      <c r="F52" s="1515"/>
      <c r="G52" s="1515"/>
    </row>
    <row r="53" spans="1:7" ht="15" thickBot="1">
      <c r="A53" s="3598" t="s">
        <v>3080</v>
      </c>
      <c r="B53" s="3599"/>
      <c r="C53" s="3599"/>
      <c r="D53" s="3599"/>
      <c r="E53" s="3600"/>
      <c r="F53" s="1518"/>
      <c r="G53" s="1518"/>
    </row>
    <row r="54" spans="1:7" ht="14.4">
      <c r="A54" s="1506"/>
    </row>
  </sheetData>
  <mergeCells count="4">
    <mergeCell ref="A6:G6"/>
    <mergeCell ref="B10:G11"/>
    <mergeCell ref="B13:D13"/>
    <mergeCell ref="A53:E53"/>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oleObjects>
    <mc:AlternateContent xmlns:mc="http://schemas.openxmlformats.org/markup-compatibility/2006">
      <mc:Choice Requires="x14">
        <oleObject progId="CorelPhotoPaint.Image.9" shapeId="974849" r:id="rId4">
          <objectPr defaultSize="0" autoPict="0" r:id="rId5">
            <anchor moveWithCells="1">
              <from>
                <xdr:col>0</xdr:col>
                <xdr:colOff>289560</xdr:colOff>
                <xdr:row>0</xdr:row>
                <xdr:rowOff>22860</xdr:rowOff>
              </from>
              <to>
                <xdr:col>7</xdr:col>
                <xdr:colOff>0</xdr:colOff>
                <xdr:row>5</xdr:row>
                <xdr:rowOff>45720</xdr:rowOff>
              </to>
            </anchor>
          </objectPr>
        </oleObject>
      </mc:Choice>
      <mc:Fallback>
        <oleObject progId="CorelPhotoPaint.Image.9" shapeId="974849" r:id="rId4"/>
      </mc:Fallback>
    </mc:AlternateContent>
  </oleObjects>
  <mc:AlternateContent xmlns:mc="http://schemas.openxmlformats.org/markup-compatibility/2006">
    <mc:Choice Requires="x14">
      <controls>
        <mc:AlternateContent xmlns:mc="http://schemas.openxmlformats.org/markup-compatibility/2006">
          <mc:Choice Requires="x14">
            <control shapeId="974850" r:id="rId6" name="Button 2">
              <controlPr defaultSize="0" print="0" autoFill="0" autoPict="0" macro="[0]!ToMainMenu">
                <anchor>
                  <from>
                    <xdr:col>8</xdr:col>
                    <xdr:colOff>190500</xdr:colOff>
                    <xdr:row>3</xdr:row>
                    <xdr:rowOff>83820</xdr:rowOff>
                  </from>
                  <to>
                    <xdr:col>10</xdr:col>
                    <xdr:colOff>304800</xdr:colOff>
                    <xdr:row>6</xdr:row>
                    <xdr:rowOff>38100</xdr:rowOff>
                  </to>
                </anchor>
              </controlPr>
            </control>
          </mc:Choice>
        </mc:AlternateContent>
        <mc:AlternateContent xmlns:mc="http://schemas.openxmlformats.org/markup-compatibility/2006">
          <mc:Choice Requires="x14">
            <control shapeId="974851" r:id="rId7" name="Button 3">
              <controlPr defaultSize="0" print="0" autoFill="0" autoPict="0" macro="[0]!PrintSheet">
                <anchor>
                  <from>
                    <xdr:col>8</xdr:col>
                    <xdr:colOff>190500</xdr:colOff>
                    <xdr:row>9</xdr:row>
                    <xdr:rowOff>175260</xdr:rowOff>
                  </from>
                  <to>
                    <xdr:col>10</xdr:col>
                    <xdr:colOff>304800</xdr:colOff>
                    <xdr:row>14</xdr:row>
                    <xdr:rowOff>22860</xdr:rowOff>
                  </to>
                </anchor>
              </controlPr>
            </control>
          </mc:Choice>
        </mc:AlternateContent>
        <mc:AlternateContent xmlns:mc="http://schemas.openxmlformats.org/markup-compatibility/2006">
          <mc:Choice Requires="x14">
            <control shapeId="974852" r:id="rId8" name="Button 4">
              <controlPr defaultSize="0" print="0" autoFill="0" autoPict="0" macro="[0]!PrintPreview">
                <anchor>
                  <from>
                    <xdr:col>8</xdr:col>
                    <xdr:colOff>190500</xdr:colOff>
                    <xdr:row>6</xdr:row>
                    <xdr:rowOff>60960</xdr:rowOff>
                  </from>
                  <to>
                    <xdr:col>10</xdr:col>
                    <xdr:colOff>304800</xdr:colOff>
                    <xdr:row>7</xdr:row>
                    <xdr:rowOff>160020</xdr:rowOff>
                  </to>
                </anchor>
              </controlPr>
            </control>
          </mc:Choice>
        </mc:AlternateContent>
        <mc:AlternateContent xmlns:mc="http://schemas.openxmlformats.org/markup-compatibility/2006">
          <mc:Choice Requires="x14">
            <control shapeId="974853" r:id="rId9" name="Button 5">
              <controlPr defaultSize="0" print="0" autoFill="0" autoPict="0" macro="[0]!ToDataEntry">
                <anchor>
                  <from>
                    <xdr:col>8</xdr:col>
                    <xdr:colOff>190500</xdr:colOff>
                    <xdr:row>14</xdr:row>
                    <xdr:rowOff>38100</xdr:rowOff>
                  </from>
                  <to>
                    <xdr:col>10</xdr:col>
                    <xdr:colOff>304800</xdr:colOff>
                    <xdr:row>16</xdr:row>
                    <xdr:rowOff>68580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0">
    <tabColor theme="2" tint="-0.749992370372631"/>
  </sheetPr>
  <dimension ref="A1:IU31"/>
  <sheetViews>
    <sheetView showGridLines="0" topLeftCell="T1" zoomScaleNormal="100" zoomScaleSheetLayoutView="80" workbookViewId="0">
      <selection activeCell="C97" sqref="C97:G97"/>
    </sheetView>
  </sheetViews>
  <sheetFormatPr defaultColWidth="9.109375" defaultRowHeight="13.8"/>
  <cols>
    <col min="1" max="1" width="4.33203125" style="1447" customWidth="1"/>
    <col min="2" max="2" width="11" style="1447" customWidth="1"/>
    <col min="3" max="3" width="5" style="1447" customWidth="1"/>
    <col min="4" max="4" width="11.33203125" style="1447" customWidth="1"/>
    <col min="5" max="17" width="3.109375" style="1447" customWidth="1"/>
    <col min="18" max="18" width="10.33203125" style="1448" customWidth="1"/>
    <col min="19" max="20" width="5.109375" style="1449" customWidth="1"/>
    <col min="21" max="21" width="8.6640625" style="1449" customWidth="1"/>
    <col min="22" max="22" width="9" style="1449" customWidth="1"/>
    <col min="23" max="23" width="8.33203125" style="1449" customWidth="1"/>
    <col min="24" max="24" width="12.44140625" style="1449" customWidth="1"/>
    <col min="25" max="27" width="7.109375" style="1449" customWidth="1"/>
    <col min="28" max="29" width="9.33203125" style="1449" customWidth="1"/>
    <col min="30" max="30" width="9.109375" style="1449" customWidth="1"/>
    <col min="31" max="31" width="7.44140625" style="1449" customWidth="1"/>
    <col min="32" max="32" width="10" style="1449" customWidth="1"/>
    <col min="33" max="33" width="9.33203125" style="1449" customWidth="1"/>
    <col min="34" max="34" width="6.44140625" style="1449" customWidth="1"/>
    <col min="35" max="35" width="9.109375" style="1449"/>
    <col min="36" max="36" width="11.109375" style="1449" customWidth="1"/>
    <col min="37" max="37" width="9.6640625" style="1451" customWidth="1"/>
    <col min="38" max="39" width="9.6640625" style="1449" customWidth="1"/>
    <col min="40" max="40" width="8.109375" style="1449" customWidth="1"/>
    <col min="41" max="42" width="8.44140625" style="1449" customWidth="1"/>
    <col min="43" max="43" width="7.5546875" style="1449" customWidth="1"/>
    <col min="44" max="44" width="9.109375" style="1449"/>
    <col min="45" max="256" width="9.109375" style="1447"/>
    <col min="257" max="257" width="4.33203125" style="1447" customWidth="1"/>
    <col min="258" max="258" width="11" style="1447" customWidth="1"/>
    <col min="259" max="259" width="5" style="1447" customWidth="1"/>
    <col min="260" max="260" width="11.33203125" style="1447" customWidth="1"/>
    <col min="261" max="273" width="3.109375" style="1447" customWidth="1"/>
    <col min="274" max="274" width="10.33203125" style="1447" customWidth="1"/>
    <col min="275" max="276" width="5.109375" style="1447" customWidth="1"/>
    <col min="277" max="277" width="8.6640625" style="1447" customWidth="1"/>
    <col min="278" max="278" width="9" style="1447" customWidth="1"/>
    <col min="279" max="279" width="8.33203125" style="1447" customWidth="1"/>
    <col min="280" max="280" width="12.44140625" style="1447" customWidth="1"/>
    <col min="281" max="283" width="7.109375" style="1447" customWidth="1"/>
    <col min="284" max="285" width="9.33203125" style="1447" customWidth="1"/>
    <col min="286" max="286" width="9.109375" style="1447" customWidth="1"/>
    <col min="287" max="287" width="7.44140625" style="1447" customWidth="1"/>
    <col min="288" max="289" width="9.33203125" style="1447" customWidth="1"/>
    <col min="290" max="290" width="6.44140625" style="1447" customWidth="1"/>
    <col min="291" max="291" width="9.109375" style="1447"/>
    <col min="292" max="292" width="10.44140625" style="1447" customWidth="1"/>
    <col min="293" max="295" width="9.6640625" style="1447" customWidth="1"/>
    <col min="296" max="296" width="8.109375" style="1447" customWidth="1"/>
    <col min="297" max="298" width="8.44140625" style="1447" customWidth="1"/>
    <col min="299" max="299" width="7.5546875" style="1447" customWidth="1"/>
    <col min="300" max="512" width="9.109375" style="1447"/>
    <col min="513" max="513" width="4.33203125" style="1447" customWidth="1"/>
    <col min="514" max="514" width="11" style="1447" customWidth="1"/>
    <col min="515" max="515" width="5" style="1447" customWidth="1"/>
    <col min="516" max="516" width="11.33203125" style="1447" customWidth="1"/>
    <col min="517" max="529" width="3.109375" style="1447" customWidth="1"/>
    <col min="530" max="530" width="10.33203125" style="1447" customWidth="1"/>
    <col min="531" max="532" width="5.109375" style="1447" customWidth="1"/>
    <col min="533" max="533" width="8.6640625" style="1447" customWidth="1"/>
    <col min="534" max="534" width="9" style="1447" customWidth="1"/>
    <col min="535" max="535" width="8.33203125" style="1447" customWidth="1"/>
    <col min="536" max="536" width="12.44140625" style="1447" customWidth="1"/>
    <col min="537" max="539" width="7.109375" style="1447" customWidth="1"/>
    <col min="540" max="541" width="9.33203125" style="1447" customWidth="1"/>
    <col min="542" max="542" width="9.109375" style="1447" customWidth="1"/>
    <col min="543" max="543" width="7.44140625" style="1447" customWidth="1"/>
    <col min="544" max="545" width="9.33203125" style="1447" customWidth="1"/>
    <col min="546" max="546" width="6.44140625" style="1447" customWidth="1"/>
    <col min="547" max="547" width="9.109375" style="1447"/>
    <col min="548" max="548" width="10.44140625" style="1447" customWidth="1"/>
    <col min="549" max="551" width="9.6640625" style="1447" customWidth="1"/>
    <col min="552" max="552" width="8.109375" style="1447" customWidth="1"/>
    <col min="553" max="554" width="8.44140625" style="1447" customWidth="1"/>
    <col min="555" max="555" width="7.5546875" style="1447" customWidth="1"/>
    <col min="556" max="768" width="9.109375" style="1447"/>
    <col min="769" max="769" width="4.33203125" style="1447" customWidth="1"/>
    <col min="770" max="770" width="11" style="1447" customWidth="1"/>
    <col min="771" max="771" width="5" style="1447" customWidth="1"/>
    <col min="772" max="772" width="11.33203125" style="1447" customWidth="1"/>
    <col min="773" max="785" width="3.109375" style="1447" customWidth="1"/>
    <col min="786" max="786" width="10.33203125" style="1447" customWidth="1"/>
    <col min="787" max="788" width="5.109375" style="1447" customWidth="1"/>
    <col min="789" max="789" width="8.6640625" style="1447" customWidth="1"/>
    <col min="790" max="790" width="9" style="1447" customWidth="1"/>
    <col min="791" max="791" width="8.33203125" style="1447" customWidth="1"/>
    <col min="792" max="792" width="12.44140625" style="1447" customWidth="1"/>
    <col min="793" max="795" width="7.109375" style="1447" customWidth="1"/>
    <col min="796" max="797" width="9.33203125" style="1447" customWidth="1"/>
    <col min="798" max="798" width="9.109375" style="1447" customWidth="1"/>
    <col min="799" max="799" width="7.44140625" style="1447" customWidth="1"/>
    <col min="800" max="801" width="9.33203125" style="1447" customWidth="1"/>
    <col min="802" max="802" width="6.44140625" style="1447" customWidth="1"/>
    <col min="803" max="803" width="9.109375" style="1447"/>
    <col min="804" max="804" width="10.44140625" style="1447" customWidth="1"/>
    <col min="805" max="807" width="9.6640625" style="1447" customWidth="1"/>
    <col min="808" max="808" width="8.109375" style="1447" customWidth="1"/>
    <col min="809" max="810" width="8.44140625" style="1447" customWidth="1"/>
    <col min="811" max="811" width="7.5546875" style="1447" customWidth="1"/>
    <col min="812" max="1024" width="9.109375" style="1447"/>
    <col min="1025" max="1025" width="4.33203125" style="1447" customWidth="1"/>
    <col min="1026" max="1026" width="11" style="1447" customWidth="1"/>
    <col min="1027" max="1027" width="5" style="1447" customWidth="1"/>
    <col min="1028" max="1028" width="11.33203125" style="1447" customWidth="1"/>
    <col min="1029" max="1041" width="3.109375" style="1447" customWidth="1"/>
    <col min="1042" max="1042" width="10.33203125" style="1447" customWidth="1"/>
    <col min="1043" max="1044" width="5.109375" style="1447" customWidth="1"/>
    <col min="1045" max="1045" width="8.6640625" style="1447" customWidth="1"/>
    <col min="1046" max="1046" width="9" style="1447" customWidth="1"/>
    <col min="1047" max="1047" width="8.33203125" style="1447" customWidth="1"/>
    <col min="1048" max="1048" width="12.44140625" style="1447" customWidth="1"/>
    <col min="1049" max="1051" width="7.109375" style="1447" customWidth="1"/>
    <col min="1052" max="1053" width="9.33203125" style="1447" customWidth="1"/>
    <col min="1054" max="1054" width="9.109375" style="1447" customWidth="1"/>
    <col min="1055" max="1055" width="7.44140625" style="1447" customWidth="1"/>
    <col min="1056" max="1057" width="9.33203125" style="1447" customWidth="1"/>
    <col min="1058" max="1058" width="6.44140625" style="1447" customWidth="1"/>
    <col min="1059" max="1059" width="9.109375" style="1447"/>
    <col min="1060" max="1060" width="10.44140625" style="1447" customWidth="1"/>
    <col min="1061" max="1063" width="9.6640625" style="1447" customWidth="1"/>
    <col min="1064" max="1064" width="8.109375" style="1447" customWidth="1"/>
    <col min="1065" max="1066" width="8.44140625" style="1447" customWidth="1"/>
    <col min="1067" max="1067" width="7.5546875" style="1447" customWidth="1"/>
    <col min="1068" max="1280" width="9.109375" style="1447"/>
    <col min="1281" max="1281" width="4.33203125" style="1447" customWidth="1"/>
    <col min="1282" max="1282" width="11" style="1447" customWidth="1"/>
    <col min="1283" max="1283" width="5" style="1447" customWidth="1"/>
    <col min="1284" max="1284" width="11.33203125" style="1447" customWidth="1"/>
    <col min="1285" max="1297" width="3.109375" style="1447" customWidth="1"/>
    <col min="1298" max="1298" width="10.33203125" style="1447" customWidth="1"/>
    <col min="1299" max="1300" width="5.109375" style="1447" customWidth="1"/>
    <col min="1301" max="1301" width="8.6640625" style="1447" customWidth="1"/>
    <col min="1302" max="1302" width="9" style="1447" customWidth="1"/>
    <col min="1303" max="1303" width="8.33203125" style="1447" customWidth="1"/>
    <col min="1304" max="1304" width="12.44140625" style="1447" customWidth="1"/>
    <col min="1305" max="1307" width="7.109375" style="1447" customWidth="1"/>
    <col min="1308" max="1309" width="9.33203125" style="1447" customWidth="1"/>
    <col min="1310" max="1310" width="9.109375" style="1447" customWidth="1"/>
    <col min="1311" max="1311" width="7.44140625" style="1447" customWidth="1"/>
    <col min="1312" max="1313" width="9.33203125" style="1447" customWidth="1"/>
    <col min="1314" max="1314" width="6.44140625" style="1447" customWidth="1"/>
    <col min="1315" max="1315" width="9.109375" style="1447"/>
    <col min="1316" max="1316" width="10.44140625" style="1447" customWidth="1"/>
    <col min="1317" max="1319" width="9.6640625" style="1447" customWidth="1"/>
    <col min="1320" max="1320" width="8.109375" style="1447" customWidth="1"/>
    <col min="1321" max="1322" width="8.44140625" style="1447" customWidth="1"/>
    <col min="1323" max="1323" width="7.5546875" style="1447" customWidth="1"/>
    <col min="1324" max="1536" width="9.109375" style="1447"/>
    <col min="1537" max="1537" width="4.33203125" style="1447" customWidth="1"/>
    <col min="1538" max="1538" width="11" style="1447" customWidth="1"/>
    <col min="1539" max="1539" width="5" style="1447" customWidth="1"/>
    <col min="1540" max="1540" width="11.33203125" style="1447" customWidth="1"/>
    <col min="1541" max="1553" width="3.109375" style="1447" customWidth="1"/>
    <col min="1554" max="1554" width="10.33203125" style="1447" customWidth="1"/>
    <col min="1555" max="1556" width="5.109375" style="1447" customWidth="1"/>
    <col min="1557" max="1557" width="8.6640625" style="1447" customWidth="1"/>
    <col min="1558" max="1558" width="9" style="1447" customWidth="1"/>
    <col min="1559" max="1559" width="8.33203125" style="1447" customWidth="1"/>
    <col min="1560" max="1560" width="12.44140625" style="1447" customWidth="1"/>
    <col min="1561" max="1563" width="7.109375" style="1447" customWidth="1"/>
    <col min="1564" max="1565" width="9.33203125" style="1447" customWidth="1"/>
    <col min="1566" max="1566" width="9.109375" style="1447" customWidth="1"/>
    <col min="1567" max="1567" width="7.44140625" style="1447" customWidth="1"/>
    <col min="1568" max="1569" width="9.33203125" style="1447" customWidth="1"/>
    <col min="1570" max="1570" width="6.44140625" style="1447" customWidth="1"/>
    <col min="1571" max="1571" width="9.109375" style="1447"/>
    <col min="1572" max="1572" width="10.44140625" style="1447" customWidth="1"/>
    <col min="1573" max="1575" width="9.6640625" style="1447" customWidth="1"/>
    <col min="1576" max="1576" width="8.109375" style="1447" customWidth="1"/>
    <col min="1577" max="1578" width="8.44140625" style="1447" customWidth="1"/>
    <col min="1579" max="1579" width="7.5546875" style="1447" customWidth="1"/>
    <col min="1580" max="1792" width="9.109375" style="1447"/>
    <col min="1793" max="1793" width="4.33203125" style="1447" customWidth="1"/>
    <col min="1794" max="1794" width="11" style="1447" customWidth="1"/>
    <col min="1795" max="1795" width="5" style="1447" customWidth="1"/>
    <col min="1796" max="1796" width="11.33203125" style="1447" customWidth="1"/>
    <col min="1797" max="1809" width="3.109375" style="1447" customWidth="1"/>
    <col min="1810" max="1810" width="10.33203125" style="1447" customWidth="1"/>
    <col min="1811" max="1812" width="5.109375" style="1447" customWidth="1"/>
    <col min="1813" max="1813" width="8.6640625" style="1447" customWidth="1"/>
    <col min="1814" max="1814" width="9" style="1447" customWidth="1"/>
    <col min="1815" max="1815" width="8.33203125" style="1447" customWidth="1"/>
    <col min="1816" max="1816" width="12.44140625" style="1447" customWidth="1"/>
    <col min="1817" max="1819" width="7.109375" style="1447" customWidth="1"/>
    <col min="1820" max="1821" width="9.33203125" style="1447" customWidth="1"/>
    <col min="1822" max="1822" width="9.109375" style="1447" customWidth="1"/>
    <col min="1823" max="1823" width="7.44140625" style="1447" customWidth="1"/>
    <col min="1824" max="1825" width="9.33203125" style="1447" customWidth="1"/>
    <col min="1826" max="1826" width="6.44140625" style="1447" customWidth="1"/>
    <col min="1827" max="1827" width="9.109375" style="1447"/>
    <col min="1828" max="1828" width="10.44140625" style="1447" customWidth="1"/>
    <col min="1829" max="1831" width="9.6640625" style="1447" customWidth="1"/>
    <col min="1832" max="1832" width="8.109375" style="1447" customWidth="1"/>
    <col min="1833" max="1834" width="8.44140625" style="1447" customWidth="1"/>
    <col min="1835" max="1835" width="7.5546875" style="1447" customWidth="1"/>
    <col min="1836" max="2048" width="9.109375" style="1447"/>
    <col min="2049" max="2049" width="4.33203125" style="1447" customWidth="1"/>
    <col min="2050" max="2050" width="11" style="1447" customWidth="1"/>
    <col min="2051" max="2051" width="5" style="1447" customWidth="1"/>
    <col min="2052" max="2052" width="11.33203125" style="1447" customWidth="1"/>
    <col min="2053" max="2065" width="3.109375" style="1447" customWidth="1"/>
    <col min="2066" max="2066" width="10.33203125" style="1447" customWidth="1"/>
    <col min="2067" max="2068" width="5.109375" style="1447" customWidth="1"/>
    <col min="2069" max="2069" width="8.6640625" style="1447" customWidth="1"/>
    <col min="2070" max="2070" width="9" style="1447" customWidth="1"/>
    <col min="2071" max="2071" width="8.33203125" style="1447" customWidth="1"/>
    <col min="2072" max="2072" width="12.44140625" style="1447" customWidth="1"/>
    <col min="2073" max="2075" width="7.109375" style="1447" customWidth="1"/>
    <col min="2076" max="2077" width="9.33203125" style="1447" customWidth="1"/>
    <col min="2078" max="2078" width="9.109375" style="1447" customWidth="1"/>
    <col min="2079" max="2079" width="7.44140625" style="1447" customWidth="1"/>
    <col min="2080" max="2081" width="9.33203125" style="1447" customWidth="1"/>
    <col min="2082" max="2082" width="6.44140625" style="1447" customWidth="1"/>
    <col min="2083" max="2083" width="9.109375" style="1447"/>
    <col min="2084" max="2084" width="10.44140625" style="1447" customWidth="1"/>
    <col min="2085" max="2087" width="9.6640625" style="1447" customWidth="1"/>
    <col min="2088" max="2088" width="8.109375" style="1447" customWidth="1"/>
    <col min="2089" max="2090" width="8.44140625" style="1447" customWidth="1"/>
    <col min="2091" max="2091" width="7.5546875" style="1447" customWidth="1"/>
    <col min="2092" max="2304" width="9.109375" style="1447"/>
    <col min="2305" max="2305" width="4.33203125" style="1447" customWidth="1"/>
    <col min="2306" max="2306" width="11" style="1447" customWidth="1"/>
    <col min="2307" max="2307" width="5" style="1447" customWidth="1"/>
    <col min="2308" max="2308" width="11.33203125" style="1447" customWidth="1"/>
    <col min="2309" max="2321" width="3.109375" style="1447" customWidth="1"/>
    <col min="2322" max="2322" width="10.33203125" style="1447" customWidth="1"/>
    <col min="2323" max="2324" width="5.109375" style="1447" customWidth="1"/>
    <col min="2325" max="2325" width="8.6640625" style="1447" customWidth="1"/>
    <col min="2326" max="2326" width="9" style="1447" customWidth="1"/>
    <col min="2327" max="2327" width="8.33203125" style="1447" customWidth="1"/>
    <col min="2328" max="2328" width="12.44140625" style="1447" customWidth="1"/>
    <col min="2329" max="2331" width="7.109375" style="1447" customWidth="1"/>
    <col min="2332" max="2333" width="9.33203125" style="1447" customWidth="1"/>
    <col min="2334" max="2334" width="9.109375" style="1447" customWidth="1"/>
    <col min="2335" max="2335" width="7.44140625" style="1447" customWidth="1"/>
    <col min="2336" max="2337" width="9.33203125" style="1447" customWidth="1"/>
    <col min="2338" max="2338" width="6.44140625" style="1447" customWidth="1"/>
    <col min="2339" max="2339" width="9.109375" style="1447"/>
    <col min="2340" max="2340" width="10.44140625" style="1447" customWidth="1"/>
    <col min="2341" max="2343" width="9.6640625" style="1447" customWidth="1"/>
    <col min="2344" max="2344" width="8.109375" style="1447" customWidth="1"/>
    <col min="2345" max="2346" width="8.44140625" style="1447" customWidth="1"/>
    <col min="2347" max="2347" width="7.5546875" style="1447" customWidth="1"/>
    <col min="2348" max="2560" width="9.109375" style="1447"/>
    <col min="2561" max="2561" width="4.33203125" style="1447" customWidth="1"/>
    <col min="2562" max="2562" width="11" style="1447" customWidth="1"/>
    <col min="2563" max="2563" width="5" style="1447" customWidth="1"/>
    <col min="2564" max="2564" width="11.33203125" style="1447" customWidth="1"/>
    <col min="2565" max="2577" width="3.109375" style="1447" customWidth="1"/>
    <col min="2578" max="2578" width="10.33203125" style="1447" customWidth="1"/>
    <col min="2579" max="2580" width="5.109375" style="1447" customWidth="1"/>
    <col min="2581" max="2581" width="8.6640625" style="1447" customWidth="1"/>
    <col min="2582" max="2582" width="9" style="1447" customWidth="1"/>
    <col min="2583" max="2583" width="8.33203125" style="1447" customWidth="1"/>
    <col min="2584" max="2584" width="12.44140625" style="1447" customWidth="1"/>
    <col min="2585" max="2587" width="7.109375" style="1447" customWidth="1"/>
    <col min="2588" max="2589" width="9.33203125" style="1447" customWidth="1"/>
    <col min="2590" max="2590" width="9.109375" style="1447" customWidth="1"/>
    <col min="2591" max="2591" width="7.44140625" style="1447" customWidth="1"/>
    <col min="2592" max="2593" width="9.33203125" style="1447" customWidth="1"/>
    <col min="2594" max="2594" width="6.44140625" style="1447" customWidth="1"/>
    <col min="2595" max="2595" width="9.109375" style="1447"/>
    <col min="2596" max="2596" width="10.44140625" style="1447" customWidth="1"/>
    <col min="2597" max="2599" width="9.6640625" style="1447" customWidth="1"/>
    <col min="2600" max="2600" width="8.109375" style="1447" customWidth="1"/>
    <col min="2601" max="2602" width="8.44140625" style="1447" customWidth="1"/>
    <col min="2603" max="2603" width="7.5546875" style="1447" customWidth="1"/>
    <col min="2604" max="2816" width="9.109375" style="1447"/>
    <col min="2817" max="2817" width="4.33203125" style="1447" customWidth="1"/>
    <col min="2818" max="2818" width="11" style="1447" customWidth="1"/>
    <col min="2819" max="2819" width="5" style="1447" customWidth="1"/>
    <col min="2820" max="2820" width="11.33203125" style="1447" customWidth="1"/>
    <col min="2821" max="2833" width="3.109375" style="1447" customWidth="1"/>
    <col min="2834" max="2834" width="10.33203125" style="1447" customWidth="1"/>
    <col min="2835" max="2836" width="5.109375" style="1447" customWidth="1"/>
    <col min="2837" max="2837" width="8.6640625" style="1447" customWidth="1"/>
    <col min="2838" max="2838" width="9" style="1447" customWidth="1"/>
    <col min="2839" max="2839" width="8.33203125" style="1447" customWidth="1"/>
    <col min="2840" max="2840" width="12.44140625" style="1447" customWidth="1"/>
    <col min="2841" max="2843" width="7.109375" style="1447" customWidth="1"/>
    <col min="2844" max="2845" width="9.33203125" style="1447" customWidth="1"/>
    <col min="2846" max="2846" width="9.109375" style="1447" customWidth="1"/>
    <col min="2847" max="2847" width="7.44140625" style="1447" customWidth="1"/>
    <col min="2848" max="2849" width="9.33203125" style="1447" customWidth="1"/>
    <col min="2850" max="2850" width="6.44140625" style="1447" customWidth="1"/>
    <col min="2851" max="2851" width="9.109375" style="1447"/>
    <col min="2852" max="2852" width="10.44140625" style="1447" customWidth="1"/>
    <col min="2853" max="2855" width="9.6640625" style="1447" customWidth="1"/>
    <col min="2856" max="2856" width="8.109375" style="1447" customWidth="1"/>
    <col min="2857" max="2858" width="8.44140625" style="1447" customWidth="1"/>
    <col min="2859" max="2859" width="7.5546875" style="1447" customWidth="1"/>
    <col min="2860" max="3072" width="9.109375" style="1447"/>
    <col min="3073" max="3073" width="4.33203125" style="1447" customWidth="1"/>
    <col min="3074" max="3074" width="11" style="1447" customWidth="1"/>
    <col min="3075" max="3075" width="5" style="1447" customWidth="1"/>
    <col min="3076" max="3076" width="11.33203125" style="1447" customWidth="1"/>
    <col min="3077" max="3089" width="3.109375" style="1447" customWidth="1"/>
    <col min="3090" max="3090" width="10.33203125" style="1447" customWidth="1"/>
    <col min="3091" max="3092" width="5.109375" style="1447" customWidth="1"/>
    <col min="3093" max="3093" width="8.6640625" style="1447" customWidth="1"/>
    <col min="3094" max="3094" width="9" style="1447" customWidth="1"/>
    <col min="3095" max="3095" width="8.33203125" style="1447" customWidth="1"/>
    <col min="3096" max="3096" width="12.44140625" style="1447" customWidth="1"/>
    <col min="3097" max="3099" width="7.109375" style="1447" customWidth="1"/>
    <col min="3100" max="3101" width="9.33203125" style="1447" customWidth="1"/>
    <col min="3102" max="3102" width="9.109375" style="1447" customWidth="1"/>
    <col min="3103" max="3103" width="7.44140625" style="1447" customWidth="1"/>
    <col min="3104" max="3105" width="9.33203125" style="1447" customWidth="1"/>
    <col min="3106" max="3106" width="6.44140625" style="1447" customWidth="1"/>
    <col min="3107" max="3107" width="9.109375" style="1447"/>
    <col min="3108" max="3108" width="10.44140625" style="1447" customWidth="1"/>
    <col min="3109" max="3111" width="9.6640625" style="1447" customWidth="1"/>
    <col min="3112" max="3112" width="8.109375" style="1447" customWidth="1"/>
    <col min="3113" max="3114" width="8.44140625" style="1447" customWidth="1"/>
    <col min="3115" max="3115" width="7.5546875" style="1447" customWidth="1"/>
    <col min="3116" max="3328" width="9.109375" style="1447"/>
    <col min="3329" max="3329" width="4.33203125" style="1447" customWidth="1"/>
    <col min="3330" max="3330" width="11" style="1447" customWidth="1"/>
    <col min="3331" max="3331" width="5" style="1447" customWidth="1"/>
    <col min="3332" max="3332" width="11.33203125" style="1447" customWidth="1"/>
    <col min="3333" max="3345" width="3.109375" style="1447" customWidth="1"/>
    <col min="3346" max="3346" width="10.33203125" style="1447" customWidth="1"/>
    <col min="3347" max="3348" width="5.109375" style="1447" customWidth="1"/>
    <col min="3349" max="3349" width="8.6640625" style="1447" customWidth="1"/>
    <col min="3350" max="3350" width="9" style="1447" customWidth="1"/>
    <col min="3351" max="3351" width="8.33203125" style="1447" customWidth="1"/>
    <col min="3352" max="3352" width="12.44140625" style="1447" customWidth="1"/>
    <col min="3353" max="3355" width="7.109375" style="1447" customWidth="1"/>
    <col min="3356" max="3357" width="9.33203125" style="1447" customWidth="1"/>
    <col min="3358" max="3358" width="9.109375" style="1447" customWidth="1"/>
    <col min="3359" max="3359" width="7.44140625" style="1447" customWidth="1"/>
    <col min="3360" max="3361" width="9.33203125" style="1447" customWidth="1"/>
    <col min="3362" max="3362" width="6.44140625" style="1447" customWidth="1"/>
    <col min="3363" max="3363" width="9.109375" style="1447"/>
    <col min="3364" max="3364" width="10.44140625" style="1447" customWidth="1"/>
    <col min="3365" max="3367" width="9.6640625" style="1447" customWidth="1"/>
    <col min="3368" max="3368" width="8.109375" style="1447" customWidth="1"/>
    <col min="3369" max="3370" width="8.44140625" style="1447" customWidth="1"/>
    <col min="3371" max="3371" width="7.5546875" style="1447" customWidth="1"/>
    <col min="3372" max="3584" width="9.109375" style="1447"/>
    <col min="3585" max="3585" width="4.33203125" style="1447" customWidth="1"/>
    <col min="3586" max="3586" width="11" style="1447" customWidth="1"/>
    <col min="3587" max="3587" width="5" style="1447" customWidth="1"/>
    <col min="3588" max="3588" width="11.33203125" style="1447" customWidth="1"/>
    <col min="3589" max="3601" width="3.109375" style="1447" customWidth="1"/>
    <col min="3602" max="3602" width="10.33203125" style="1447" customWidth="1"/>
    <col min="3603" max="3604" width="5.109375" style="1447" customWidth="1"/>
    <col min="3605" max="3605" width="8.6640625" style="1447" customWidth="1"/>
    <col min="3606" max="3606" width="9" style="1447" customWidth="1"/>
    <col min="3607" max="3607" width="8.33203125" style="1447" customWidth="1"/>
    <col min="3608" max="3608" width="12.44140625" style="1447" customWidth="1"/>
    <col min="3609" max="3611" width="7.109375" style="1447" customWidth="1"/>
    <col min="3612" max="3613" width="9.33203125" style="1447" customWidth="1"/>
    <col min="3614" max="3614" width="9.109375" style="1447" customWidth="1"/>
    <col min="3615" max="3615" width="7.44140625" style="1447" customWidth="1"/>
    <col min="3616" max="3617" width="9.33203125" style="1447" customWidth="1"/>
    <col min="3618" max="3618" width="6.44140625" style="1447" customWidth="1"/>
    <col min="3619" max="3619" width="9.109375" style="1447"/>
    <col min="3620" max="3620" width="10.44140625" style="1447" customWidth="1"/>
    <col min="3621" max="3623" width="9.6640625" style="1447" customWidth="1"/>
    <col min="3624" max="3624" width="8.109375" style="1447" customWidth="1"/>
    <col min="3625" max="3626" width="8.44140625" style="1447" customWidth="1"/>
    <col min="3627" max="3627" width="7.5546875" style="1447" customWidth="1"/>
    <col min="3628" max="3840" width="9.109375" style="1447"/>
    <col min="3841" max="3841" width="4.33203125" style="1447" customWidth="1"/>
    <col min="3842" max="3842" width="11" style="1447" customWidth="1"/>
    <col min="3843" max="3843" width="5" style="1447" customWidth="1"/>
    <col min="3844" max="3844" width="11.33203125" style="1447" customWidth="1"/>
    <col min="3845" max="3857" width="3.109375" style="1447" customWidth="1"/>
    <col min="3858" max="3858" width="10.33203125" style="1447" customWidth="1"/>
    <col min="3859" max="3860" width="5.109375" style="1447" customWidth="1"/>
    <col min="3861" max="3861" width="8.6640625" style="1447" customWidth="1"/>
    <col min="3862" max="3862" width="9" style="1447" customWidth="1"/>
    <col min="3863" max="3863" width="8.33203125" style="1447" customWidth="1"/>
    <col min="3864" max="3864" width="12.44140625" style="1447" customWidth="1"/>
    <col min="3865" max="3867" width="7.109375" style="1447" customWidth="1"/>
    <col min="3868" max="3869" width="9.33203125" style="1447" customWidth="1"/>
    <col min="3870" max="3870" width="9.109375" style="1447" customWidth="1"/>
    <col min="3871" max="3871" width="7.44140625" style="1447" customWidth="1"/>
    <col min="3872" max="3873" width="9.33203125" style="1447" customWidth="1"/>
    <col min="3874" max="3874" width="6.44140625" style="1447" customWidth="1"/>
    <col min="3875" max="3875" width="9.109375" style="1447"/>
    <col min="3876" max="3876" width="10.44140625" style="1447" customWidth="1"/>
    <col min="3877" max="3879" width="9.6640625" style="1447" customWidth="1"/>
    <col min="3880" max="3880" width="8.109375" style="1447" customWidth="1"/>
    <col min="3881" max="3882" width="8.44140625" style="1447" customWidth="1"/>
    <col min="3883" max="3883" width="7.5546875" style="1447" customWidth="1"/>
    <col min="3884" max="4096" width="9.109375" style="1447"/>
    <col min="4097" max="4097" width="4.33203125" style="1447" customWidth="1"/>
    <col min="4098" max="4098" width="11" style="1447" customWidth="1"/>
    <col min="4099" max="4099" width="5" style="1447" customWidth="1"/>
    <col min="4100" max="4100" width="11.33203125" style="1447" customWidth="1"/>
    <col min="4101" max="4113" width="3.109375" style="1447" customWidth="1"/>
    <col min="4114" max="4114" width="10.33203125" style="1447" customWidth="1"/>
    <col min="4115" max="4116" width="5.109375" style="1447" customWidth="1"/>
    <col min="4117" max="4117" width="8.6640625" style="1447" customWidth="1"/>
    <col min="4118" max="4118" width="9" style="1447" customWidth="1"/>
    <col min="4119" max="4119" width="8.33203125" style="1447" customWidth="1"/>
    <col min="4120" max="4120" width="12.44140625" style="1447" customWidth="1"/>
    <col min="4121" max="4123" width="7.109375" style="1447" customWidth="1"/>
    <col min="4124" max="4125" width="9.33203125" style="1447" customWidth="1"/>
    <col min="4126" max="4126" width="9.109375" style="1447" customWidth="1"/>
    <col min="4127" max="4127" width="7.44140625" style="1447" customWidth="1"/>
    <col min="4128" max="4129" width="9.33203125" style="1447" customWidth="1"/>
    <col min="4130" max="4130" width="6.44140625" style="1447" customWidth="1"/>
    <col min="4131" max="4131" width="9.109375" style="1447"/>
    <col min="4132" max="4132" width="10.44140625" style="1447" customWidth="1"/>
    <col min="4133" max="4135" width="9.6640625" style="1447" customWidth="1"/>
    <col min="4136" max="4136" width="8.109375" style="1447" customWidth="1"/>
    <col min="4137" max="4138" width="8.44140625" style="1447" customWidth="1"/>
    <col min="4139" max="4139" width="7.5546875" style="1447" customWidth="1"/>
    <col min="4140" max="4352" width="9.109375" style="1447"/>
    <col min="4353" max="4353" width="4.33203125" style="1447" customWidth="1"/>
    <col min="4354" max="4354" width="11" style="1447" customWidth="1"/>
    <col min="4355" max="4355" width="5" style="1447" customWidth="1"/>
    <col min="4356" max="4356" width="11.33203125" style="1447" customWidth="1"/>
    <col min="4357" max="4369" width="3.109375" style="1447" customWidth="1"/>
    <col min="4370" max="4370" width="10.33203125" style="1447" customWidth="1"/>
    <col min="4371" max="4372" width="5.109375" style="1447" customWidth="1"/>
    <col min="4373" max="4373" width="8.6640625" style="1447" customWidth="1"/>
    <col min="4374" max="4374" width="9" style="1447" customWidth="1"/>
    <col min="4375" max="4375" width="8.33203125" style="1447" customWidth="1"/>
    <col min="4376" max="4376" width="12.44140625" style="1447" customWidth="1"/>
    <col min="4377" max="4379" width="7.109375" style="1447" customWidth="1"/>
    <col min="4380" max="4381" width="9.33203125" style="1447" customWidth="1"/>
    <col min="4382" max="4382" width="9.109375" style="1447" customWidth="1"/>
    <col min="4383" max="4383" width="7.44140625" style="1447" customWidth="1"/>
    <col min="4384" max="4385" width="9.33203125" style="1447" customWidth="1"/>
    <col min="4386" max="4386" width="6.44140625" style="1447" customWidth="1"/>
    <col min="4387" max="4387" width="9.109375" style="1447"/>
    <col min="4388" max="4388" width="10.44140625" style="1447" customWidth="1"/>
    <col min="4389" max="4391" width="9.6640625" style="1447" customWidth="1"/>
    <col min="4392" max="4392" width="8.109375" style="1447" customWidth="1"/>
    <col min="4393" max="4394" width="8.44140625" style="1447" customWidth="1"/>
    <col min="4395" max="4395" width="7.5546875" style="1447" customWidth="1"/>
    <col min="4396" max="4608" width="9.109375" style="1447"/>
    <col min="4609" max="4609" width="4.33203125" style="1447" customWidth="1"/>
    <col min="4610" max="4610" width="11" style="1447" customWidth="1"/>
    <col min="4611" max="4611" width="5" style="1447" customWidth="1"/>
    <col min="4612" max="4612" width="11.33203125" style="1447" customWidth="1"/>
    <col min="4613" max="4625" width="3.109375" style="1447" customWidth="1"/>
    <col min="4626" max="4626" width="10.33203125" style="1447" customWidth="1"/>
    <col min="4627" max="4628" width="5.109375" style="1447" customWidth="1"/>
    <col min="4629" max="4629" width="8.6640625" style="1447" customWidth="1"/>
    <col min="4630" max="4630" width="9" style="1447" customWidth="1"/>
    <col min="4631" max="4631" width="8.33203125" style="1447" customWidth="1"/>
    <col min="4632" max="4632" width="12.44140625" style="1447" customWidth="1"/>
    <col min="4633" max="4635" width="7.109375" style="1447" customWidth="1"/>
    <col min="4636" max="4637" width="9.33203125" style="1447" customWidth="1"/>
    <col min="4638" max="4638" width="9.109375" style="1447" customWidth="1"/>
    <col min="4639" max="4639" width="7.44140625" style="1447" customWidth="1"/>
    <col min="4640" max="4641" width="9.33203125" style="1447" customWidth="1"/>
    <col min="4642" max="4642" width="6.44140625" style="1447" customWidth="1"/>
    <col min="4643" max="4643" width="9.109375" style="1447"/>
    <col min="4644" max="4644" width="10.44140625" style="1447" customWidth="1"/>
    <col min="4645" max="4647" width="9.6640625" style="1447" customWidth="1"/>
    <col min="4648" max="4648" width="8.109375" style="1447" customWidth="1"/>
    <col min="4649" max="4650" width="8.44140625" style="1447" customWidth="1"/>
    <col min="4651" max="4651" width="7.5546875" style="1447" customWidth="1"/>
    <col min="4652" max="4864" width="9.109375" style="1447"/>
    <col min="4865" max="4865" width="4.33203125" style="1447" customWidth="1"/>
    <col min="4866" max="4866" width="11" style="1447" customWidth="1"/>
    <col min="4867" max="4867" width="5" style="1447" customWidth="1"/>
    <col min="4868" max="4868" width="11.33203125" style="1447" customWidth="1"/>
    <col min="4869" max="4881" width="3.109375" style="1447" customWidth="1"/>
    <col min="4882" max="4882" width="10.33203125" style="1447" customWidth="1"/>
    <col min="4883" max="4884" width="5.109375" style="1447" customWidth="1"/>
    <col min="4885" max="4885" width="8.6640625" style="1447" customWidth="1"/>
    <col min="4886" max="4886" width="9" style="1447" customWidth="1"/>
    <col min="4887" max="4887" width="8.33203125" style="1447" customWidth="1"/>
    <col min="4888" max="4888" width="12.44140625" style="1447" customWidth="1"/>
    <col min="4889" max="4891" width="7.109375" style="1447" customWidth="1"/>
    <col min="4892" max="4893" width="9.33203125" style="1447" customWidth="1"/>
    <col min="4894" max="4894" width="9.109375" style="1447" customWidth="1"/>
    <col min="4895" max="4895" width="7.44140625" style="1447" customWidth="1"/>
    <col min="4896" max="4897" width="9.33203125" style="1447" customWidth="1"/>
    <col min="4898" max="4898" width="6.44140625" style="1447" customWidth="1"/>
    <col min="4899" max="4899" width="9.109375" style="1447"/>
    <col min="4900" max="4900" width="10.44140625" style="1447" customWidth="1"/>
    <col min="4901" max="4903" width="9.6640625" style="1447" customWidth="1"/>
    <col min="4904" max="4904" width="8.109375" style="1447" customWidth="1"/>
    <col min="4905" max="4906" width="8.44140625" style="1447" customWidth="1"/>
    <col min="4907" max="4907" width="7.5546875" style="1447" customWidth="1"/>
    <col min="4908" max="5120" width="9.109375" style="1447"/>
    <col min="5121" max="5121" width="4.33203125" style="1447" customWidth="1"/>
    <col min="5122" max="5122" width="11" style="1447" customWidth="1"/>
    <col min="5123" max="5123" width="5" style="1447" customWidth="1"/>
    <col min="5124" max="5124" width="11.33203125" style="1447" customWidth="1"/>
    <col min="5125" max="5137" width="3.109375" style="1447" customWidth="1"/>
    <col min="5138" max="5138" width="10.33203125" style="1447" customWidth="1"/>
    <col min="5139" max="5140" width="5.109375" style="1447" customWidth="1"/>
    <col min="5141" max="5141" width="8.6640625" style="1447" customWidth="1"/>
    <col min="5142" max="5142" width="9" style="1447" customWidth="1"/>
    <col min="5143" max="5143" width="8.33203125" style="1447" customWidth="1"/>
    <col min="5144" max="5144" width="12.44140625" style="1447" customWidth="1"/>
    <col min="5145" max="5147" width="7.109375" style="1447" customWidth="1"/>
    <col min="5148" max="5149" width="9.33203125" style="1447" customWidth="1"/>
    <col min="5150" max="5150" width="9.109375" style="1447" customWidth="1"/>
    <col min="5151" max="5151" width="7.44140625" style="1447" customWidth="1"/>
    <col min="5152" max="5153" width="9.33203125" style="1447" customWidth="1"/>
    <col min="5154" max="5154" width="6.44140625" style="1447" customWidth="1"/>
    <col min="5155" max="5155" width="9.109375" style="1447"/>
    <col min="5156" max="5156" width="10.44140625" style="1447" customWidth="1"/>
    <col min="5157" max="5159" width="9.6640625" style="1447" customWidth="1"/>
    <col min="5160" max="5160" width="8.109375" style="1447" customWidth="1"/>
    <col min="5161" max="5162" width="8.44140625" style="1447" customWidth="1"/>
    <col min="5163" max="5163" width="7.5546875" style="1447" customWidth="1"/>
    <col min="5164" max="5376" width="9.109375" style="1447"/>
    <col min="5377" max="5377" width="4.33203125" style="1447" customWidth="1"/>
    <col min="5378" max="5378" width="11" style="1447" customWidth="1"/>
    <col min="5379" max="5379" width="5" style="1447" customWidth="1"/>
    <col min="5380" max="5380" width="11.33203125" style="1447" customWidth="1"/>
    <col min="5381" max="5393" width="3.109375" style="1447" customWidth="1"/>
    <col min="5394" max="5394" width="10.33203125" style="1447" customWidth="1"/>
    <col min="5395" max="5396" width="5.109375" style="1447" customWidth="1"/>
    <col min="5397" max="5397" width="8.6640625" style="1447" customWidth="1"/>
    <col min="5398" max="5398" width="9" style="1447" customWidth="1"/>
    <col min="5399" max="5399" width="8.33203125" style="1447" customWidth="1"/>
    <col min="5400" max="5400" width="12.44140625" style="1447" customWidth="1"/>
    <col min="5401" max="5403" width="7.109375" style="1447" customWidth="1"/>
    <col min="5404" max="5405" width="9.33203125" style="1447" customWidth="1"/>
    <col min="5406" max="5406" width="9.109375" style="1447" customWidth="1"/>
    <col min="5407" max="5407" width="7.44140625" style="1447" customWidth="1"/>
    <col min="5408" max="5409" width="9.33203125" style="1447" customWidth="1"/>
    <col min="5410" max="5410" width="6.44140625" style="1447" customWidth="1"/>
    <col min="5411" max="5411" width="9.109375" style="1447"/>
    <col min="5412" max="5412" width="10.44140625" style="1447" customWidth="1"/>
    <col min="5413" max="5415" width="9.6640625" style="1447" customWidth="1"/>
    <col min="5416" max="5416" width="8.109375" style="1447" customWidth="1"/>
    <col min="5417" max="5418" width="8.44140625" style="1447" customWidth="1"/>
    <col min="5419" max="5419" width="7.5546875" style="1447" customWidth="1"/>
    <col min="5420" max="5632" width="9.109375" style="1447"/>
    <col min="5633" max="5633" width="4.33203125" style="1447" customWidth="1"/>
    <col min="5634" max="5634" width="11" style="1447" customWidth="1"/>
    <col min="5635" max="5635" width="5" style="1447" customWidth="1"/>
    <col min="5636" max="5636" width="11.33203125" style="1447" customWidth="1"/>
    <col min="5637" max="5649" width="3.109375" style="1447" customWidth="1"/>
    <col min="5650" max="5650" width="10.33203125" style="1447" customWidth="1"/>
    <col min="5651" max="5652" width="5.109375" style="1447" customWidth="1"/>
    <col min="5653" max="5653" width="8.6640625" style="1447" customWidth="1"/>
    <col min="5654" max="5654" width="9" style="1447" customWidth="1"/>
    <col min="5655" max="5655" width="8.33203125" style="1447" customWidth="1"/>
    <col min="5656" max="5656" width="12.44140625" style="1447" customWidth="1"/>
    <col min="5657" max="5659" width="7.109375" style="1447" customWidth="1"/>
    <col min="5660" max="5661" width="9.33203125" style="1447" customWidth="1"/>
    <col min="5662" max="5662" width="9.109375" style="1447" customWidth="1"/>
    <col min="5663" max="5663" width="7.44140625" style="1447" customWidth="1"/>
    <col min="5664" max="5665" width="9.33203125" style="1447" customWidth="1"/>
    <col min="5666" max="5666" width="6.44140625" style="1447" customWidth="1"/>
    <col min="5667" max="5667" width="9.109375" style="1447"/>
    <col min="5668" max="5668" width="10.44140625" style="1447" customWidth="1"/>
    <col min="5669" max="5671" width="9.6640625" style="1447" customWidth="1"/>
    <col min="5672" max="5672" width="8.109375" style="1447" customWidth="1"/>
    <col min="5673" max="5674" width="8.44140625" style="1447" customWidth="1"/>
    <col min="5675" max="5675" width="7.5546875" style="1447" customWidth="1"/>
    <col min="5676" max="5888" width="9.109375" style="1447"/>
    <col min="5889" max="5889" width="4.33203125" style="1447" customWidth="1"/>
    <col min="5890" max="5890" width="11" style="1447" customWidth="1"/>
    <col min="5891" max="5891" width="5" style="1447" customWidth="1"/>
    <col min="5892" max="5892" width="11.33203125" style="1447" customWidth="1"/>
    <col min="5893" max="5905" width="3.109375" style="1447" customWidth="1"/>
    <col min="5906" max="5906" width="10.33203125" style="1447" customWidth="1"/>
    <col min="5907" max="5908" width="5.109375" style="1447" customWidth="1"/>
    <col min="5909" max="5909" width="8.6640625" style="1447" customWidth="1"/>
    <col min="5910" max="5910" width="9" style="1447" customWidth="1"/>
    <col min="5911" max="5911" width="8.33203125" style="1447" customWidth="1"/>
    <col min="5912" max="5912" width="12.44140625" style="1447" customWidth="1"/>
    <col min="5913" max="5915" width="7.109375" style="1447" customWidth="1"/>
    <col min="5916" max="5917" width="9.33203125" style="1447" customWidth="1"/>
    <col min="5918" max="5918" width="9.109375" style="1447" customWidth="1"/>
    <col min="5919" max="5919" width="7.44140625" style="1447" customWidth="1"/>
    <col min="5920" max="5921" width="9.33203125" style="1447" customWidth="1"/>
    <col min="5922" max="5922" width="6.44140625" style="1447" customWidth="1"/>
    <col min="5923" max="5923" width="9.109375" style="1447"/>
    <col min="5924" max="5924" width="10.44140625" style="1447" customWidth="1"/>
    <col min="5925" max="5927" width="9.6640625" style="1447" customWidth="1"/>
    <col min="5928" max="5928" width="8.109375" style="1447" customWidth="1"/>
    <col min="5929" max="5930" width="8.44140625" style="1447" customWidth="1"/>
    <col min="5931" max="5931" width="7.5546875" style="1447" customWidth="1"/>
    <col min="5932" max="6144" width="9.109375" style="1447"/>
    <col min="6145" max="6145" width="4.33203125" style="1447" customWidth="1"/>
    <col min="6146" max="6146" width="11" style="1447" customWidth="1"/>
    <col min="6147" max="6147" width="5" style="1447" customWidth="1"/>
    <col min="6148" max="6148" width="11.33203125" style="1447" customWidth="1"/>
    <col min="6149" max="6161" width="3.109375" style="1447" customWidth="1"/>
    <col min="6162" max="6162" width="10.33203125" style="1447" customWidth="1"/>
    <col min="6163" max="6164" width="5.109375" style="1447" customWidth="1"/>
    <col min="6165" max="6165" width="8.6640625" style="1447" customWidth="1"/>
    <col min="6166" max="6166" width="9" style="1447" customWidth="1"/>
    <col min="6167" max="6167" width="8.33203125" style="1447" customWidth="1"/>
    <col min="6168" max="6168" width="12.44140625" style="1447" customWidth="1"/>
    <col min="6169" max="6171" width="7.109375" style="1447" customWidth="1"/>
    <col min="6172" max="6173" width="9.33203125" style="1447" customWidth="1"/>
    <col min="6174" max="6174" width="9.109375" style="1447" customWidth="1"/>
    <col min="6175" max="6175" width="7.44140625" style="1447" customWidth="1"/>
    <col min="6176" max="6177" width="9.33203125" style="1447" customWidth="1"/>
    <col min="6178" max="6178" width="6.44140625" style="1447" customWidth="1"/>
    <col min="6179" max="6179" width="9.109375" style="1447"/>
    <col min="6180" max="6180" width="10.44140625" style="1447" customWidth="1"/>
    <col min="6181" max="6183" width="9.6640625" style="1447" customWidth="1"/>
    <col min="6184" max="6184" width="8.109375" style="1447" customWidth="1"/>
    <col min="6185" max="6186" width="8.44140625" style="1447" customWidth="1"/>
    <col min="6187" max="6187" width="7.5546875" style="1447" customWidth="1"/>
    <col min="6188" max="6400" width="9.109375" style="1447"/>
    <col min="6401" max="6401" width="4.33203125" style="1447" customWidth="1"/>
    <col min="6402" max="6402" width="11" style="1447" customWidth="1"/>
    <col min="6403" max="6403" width="5" style="1447" customWidth="1"/>
    <col min="6404" max="6404" width="11.33203125" style="1447" customWidth="1"/>
    <col min="6405" max="6417" width="3.109375" style="1447" customWidth="1"/>
    <col min="6418" max="6418" width="10.33203125" style="1447" customWidth="1"/>
    <col min="6419" max="6420" width="5.109375" style="1447" customWidth="1"/>
    <col min="6421" max="6421" width="8.6640625" style="1447" customWidth="1"/>
    <col min="6422" max="6422" width="9" style="1447" customWidth="1"/>
    <col min="6423" max="6423" width="8.33203125" style="1447" customWidth="1"/>
    <col min="6424" max="6424" width="12.44140625" style="1447" customWidth="1"/>
    <col min="6425" max="6427" width="7.109375" style="1447" customWidth="1"/>
    <col min="6428" max="6429" width="9.33203125" style="1447" customWidth="1"/>
    <col min="6430" max="6430" width="9.109375" style="1447" customWidth="1"/>
    <col min="6431" max="6431" width="7.44140625" style="1447" customWidth="1"/>
    <col min="6432" max="6433" width="9.33203125" style="1447" customWidth="1"/>
    <col min="6434" max="6434" width="6.44140625" style="1447" customWidth="1"/>
    <col min="6435" max="6435" width="9.109375" style="1447"/>
    <col min="6436" max="6436" width="10.44140625" style="1447" customWidth="1"/>
    <col min="6437" max="6439" width="9.6640625" style="1447" customWidth="1"/>
    <col min="6440" max="6440" width="8.109375" style="1447" customWidth="1"/>
    <col min="6441" max="6442" width="8.44140625" style="1447" customWidth="1"/>
    <col min="6443" max="6443" width="7.5546875" style="1447" customWidth="1"/>
    <col min="6444" max="6656" width="9.109375" style="1447"/>
    <col min="6657" max="6657" width="4.33203125" style="1447" customWidth="1"/>
    <col min="6658" max="6658" width="11" style="1447" customWidth="1"/>
    <col min="6659" max="6659" width="5" style="1447" customWidth="1"/>
    <col min="6660" max="6660" width="11.33203125" style="1447" customWidth="1"/>
    <col min="6661" max="6673" width="3.109375" style="1447" customWidth="1"/>
    <col min="6674" max="6674" width="10.33203125" style="1447" customWidth="1"/>
    <col min="6675" max="6676" width="5.109375" style="1447" customWidth="1"/>
    <col min="6677" max="6677" width="8.6640625" style="1447" customWidth="1"/>
    <col min="6678" max="6678" width="9" style="1447" customWidth="1"/>
    <col min="6679" max="6679" width="8.33203125" style="1447" customWidth="1"/>
    <col min="6680" max="6680" width="12.44140625" style="1447" customWidth="1"/>
    <col min="6681" max="6683" width="7.109375" style="1447" customWidth="1"/>
    <col min="6684" max="6685" width="9.33203125" style="1447" customWidth="1"/>
    <col min="6686" max="6686" width="9.109375" style="1447" customWidth="1"/>
    <col min="6687" max="6687" width="7.44140625" style="1447" customWidth="1"/>
    <col min="6688" max="6689" width="9.33203125" style="1447" customWidth="1"/>
    <col min="6690" max="6690" width="6.44140625" style="1447" customWidth="1"/>
    <col min="6691" max="6691" width="9.109375" style="1447"/>
    <col min="6692" max="6692" width="10.44140625" style="1447" customWidth="1"/>
    <col min="6693" max="6695" width="9.6640625" style="1447" customWidth="1"/>
    <col min="6696" max="6696" width="8.109375" style="1447" customWidth="1"/>
    <col min="6697" max="6698" width="8.44140625" style="1447" customWidth="1"/>
    <col min="6699" max="6699" width="7.5546875" style="1447" customWidth="1"/>
    <col min="6700" max="6912" width="9.109375" style="1447"/>
    <col min="6913" max="6913" width="4.33203125" style="1447" customWidth="1"/>
    <col min="6914" max="6914" width="11" style="1447" customWidth="1"/>
    <col min="6915" max="6915" width="5" style="1447" customWidth="1"/>
    <col min="6916" max="6916" width="11.33203125" style="1447" customWidth="1"/>
    <col min="6917" max="6929" width="3.109375" style="1447" customWidth="1"/>
    <col min="6930" max="6930" width="10.33203125" style="1447" customWidth="1"/>
    <col min="6931" max="6932" width="5.109375" style="1447" customWidth="1"/>
    <col min="6933" max="6933" width="8.6640625" style="1447" customWidth="1"/>
    <col min="6934" max="6934" width="9" style="1447" customWidth="1"/>
    <col min="6935" max="6935" width="8.33203125" style="1447" customWidth="1"/>
    <col min="6936" max="6936" width="12.44140625" style="1447" customWidth="1"/>
    <col min="6937" max="6939" width="7.109375" style="1447" customWidth="1"/>
    <col min="6940" max="6941" width="9.33203125" style="1447" customWidth="1"/>
    <col min="6942" max="6942" width="9.109375" style="1447" customWidth="1"/>
    <col min="6943" max="6943" width="7.44140625" style="1447" customWidth="1"/>
    <col min="6944" max="6945" width="9.33203125" style="1447" customWidth="1"/>
    <col min="6946" max="6946" width="6.44140625" style="1447" customWidth="1"/>
    <col min="6947" max="6947" width="9.109375" style="1447"/>
    <col min="6948" max="6948" width="10.44140625" style="1447" customWidth="1"/>
    <col min="6949" max="6951" width="9.6640625" style="1447" customWidth="1"/>
    <col min="6952" max="6952" width="8.109375" style="1447" customWidth="1"/>
    <col min="6953" max="6954" width="8.44140625" style="1447" customWidth="1"/>
    <col min="6955" max="6955" width="7.5546875" style="1447" customWidth="1"/>
    <col min="6956" max="7168" width="9.109375" style="1447"/>
    <col min="7169" max="7169" width="4.33203125" style="1447" customWidth="1"/>
    <col min="7170" max="7170" width="11" style="1447" customWidth="1"/>
    <col min="7171" max="7171" width="5" style="1447" customWidth="1"/>
    <col min="7172" max="7172" width="11.33203125" style="1447" customWidth="1"/>
    <col min="7173" max="7185" width="3.109375" style="1447" customWidth="1"/>
    <col min="7186" max="7186" width="10.33203125" style="1447" customWidth="1"/>
    <col min="7187" max="7188" width="5.109375" style="1447" customWidth="1"/>
    <col min="7189" max="7189" width="8.6640625" style="1447" customWidth="1"/>
    <col min="7190" max="7190" width="9" style="1447" customWidth="1"/>
    <col min="7191" max="7191" width="8.33203125" style="1447" customWidth="1"/>
    <col min="7192" max="7192" width="12.44140625" style="1447" customWidth="1"/>
    <col min="7193" max="7195" width="7.109375" style="1447" customWidth="1"/>
    <col min="7196" max="7197" width="9.33203125" style="1447" customWidth="1"/>
    <col min="7198" max="7198" width="9.109375" style="1447" customWidth="1"/>
    <col min="7199" max="7199" width="7.44140625" style="1447" customWidth="1"/>
    <col min="7200" max="7201" width="9.33203125" style="1447" customWidth="1"/>
    <col min="7202" max="7202" width="6.44140625" style="1447" customWidth="1"/>
    <col min="7203" max="7203" width="9.109375" style="1447"/>
    <col min="7204" max="7204" width="10.44140625" style="1447" customWidth="1"/>
    <col min="7205" max="7207" width="9.6640625" style="1447" customWidth="1"/>
    <col min="7208" max="7208" width="8.109375" style="1447" customWidth="1"/>
    <col min="7209" max="7210" width="8.44140625" style="1447" customWidth="1"/>
    <col min="7211" max="7211" width="7.5546875" style="1447" customWidth="1"/>
    <col min="7212" max="7424" width="9.109375" style="1447"/>
    <col min="7425" max="7425" width="4.33203125" style="1447" customWidth="1"/>
    <col min="7426" max="7426" width="11" style="1447" customWidth="1"/>
    <col min="7427" max="7427" width="5" style="1447" customWidth="1"/>
    <col min="7428" max="7428" width="11.33203125" style="1447" customWidth="1"/>
    <col min="7429" max="7441" width="3.109375" style="1447" customWidth="1"/>
    <col min="7442" max="7442" width="10.33203125" style="1447" customWidth="1"/>
    <col min="7443" max="7444" width="5.109375" style="1447" customWidth="1"/>
    <col min="7445" max="7445" width="8.6640625" style="1447" customWidth="1"/>
    <col min="7446" max="7446" width="9" style="1447" customWidth="1"/>
    <col min="7447" max="7447" width="8.33203125" style="1447" customWidth="1"/>
    <col min="7448" max="7448" width="12.44140625" style="1447" customWidth="1"/>
    <col min="7449" max="7451" width="7.109375" style="1447" customWidth="1"/>
    <col min="7452" max="7453" width="9.33203125" style="1447" customWidth="1"/>
    <col min="7454" max="7454" width="9.109375" style="1447" customWidth="1"/>
    <col min="7455" max="7455" width="7.44140625" style="1447" customWidth="1"/>
    <col min="7456" max="7457" width="9.33203125" style="1447" customWidth="1"/>
    <col min="7458" max="7458" width="6.44140625" style="1447" customWidth="1"/>
    <col min="7459" max="7459" width="9.109375" style="1447"/>
    <col min="7460" max="7460" width="10.44140625" style="1447" customWidth="1"/>
    <col min="7461" max="7463" width="9.6640625" style="1447" customWidth="1"/>
    <col min="7464" max="7464" width="8.109375" style="1447" customWidth="1"/>
    <col min="7465" max="7466" width="8.44140625" style="1447" customWidth="1"/>
    <col min="7467" max="7467" width="7.5546875" style="1447" customWidth="1"/>
    <col min="7468" max="7680" width="9.109375" style="1447"/>
    <col min="7681" max="7681" width="4.33203125" style="1447" customWidth="1"/>
    <col min="7682" max="7682" width="11" style="1447" customWidth="1"/>
    <col min="7683" max="7683" width="5" style="1447" customWidth="1"/>
    <col min="7684" max="7684" width="11.33203125" style="1447" customWidth="1"/>
    <col min="7685" max="7697" width="3.109375" style="1447" customWidth="1"/>
    <col min="7698" max="7698" width="10.33203125" style="1447" customWidth="1"/>
    <col min="7699" max="7700" width="5.109375" style="1447" customWidth="1"/>
    <col min="7701" max="7701" width="8.6640625" style="1447" customWidth="1"/>
    <col min="7702" max="7702" width="9" style="1447" customWidth="1"/>
    <col min="7703" max="7703" width="8.33203125" style="1447" customWidth="1"/>
    <col min="7704" max="7704" width="12.44140625" style="1447" customWidth="1"/>
    <col min="7705" max="7707" width="7.109375" style="1447" customWidth="1"/>
    <col min="7708" max="7709" width="9.33203125" style="1447" customWidth="1"/>
    <col min="7710" max="7710" width="9.109375" style="1447" customWidth="1"/>
    <col min="7711" max="7711" width="7.44140625" style="1447" customWidth="1"/>
    <col min="7712" max="7713" width="9.33203125" style="1447" customWidth="1"/>
    <col min="7714" max="7714" width="6.44140625" style="1447" customWidth="1"/>
    <col min="7715" max="7715" width="9.109375" style="1447"/>
    <col min="7716" max="7716" width="10.44140625" style="1447" customWidth="1"/>
    <col min="7717" max="7719" width="9.6640625" style="1447" customWidth="1"/>
    <col min="7720" max="7720" width="8.109375" style="1447" customWidth="1"/>
    <col min="7721" max="7722" width="8.44140625" style="1447" customWidth="1"/>
    <col min="7723" max="7723" width="7.5546875" style="1447" customWidth="1"/>
    <col min="7724" max="7936" width="9.109375" style="1447"/>
    <col min="7937" max="7937" width="4.33203125" style="1447" customWidth="1"/>
    <col min="7938" max="7938" width="11" style="1447" customWidth="1"/>
    <col min="7939" max="7939" width="5" style="1447" customWidth="1"/>
    <col min="7940" max="7940" width="11.33203125" style="1447" customWidth="1"/>
    <col min="7941" max="7953" width="3.109375" style="1447" customWidth="1"/>
    <col min="7954" max="7954" width="10.33203125" style="1447" customWidth="1"/>
    <col min="7955" max="7956" width="5.109375" style="1447" customWidth="1"/>
    <col min="7957" max="7957" width="8.6640625" style="1447" customWidth="1"/>
    <col min="7958" max="7958" width="9" style="1447" customWidth="1"/>
    <col min="7959" max="7959" width="8.33203125" style="1447" customWidth="1"/>
    <col min="7960" max="7960" width="12.44140625" style="1447" customWidth="1"/>
    <col min="7961" max="7963" width="7.109375" style="1447" customWidth="1"/>
    <col min="7964" max="7965" width="9.33203125" style="1447" customWidth="1"/>
    <col min="7966" max="7966" width="9.109375" style="1447" customWidth="1"/>
    <col min="7967" max="7967" width="7.44140625" style="1447" customWidth="1"/>
    <col min="7968" max="7969" width="9.33203125" style="1447" customWidth="1"/>
    <col min="7970" max="7970" width="6.44140625" style="1447" customWidth="1"/>
    <col min="7971" max="7971" width="9.109375" style="1447"/>
    <col min="7972" max="7972" width="10.44140625" style="1447" customWidth="1"/>
    <col min="7973" max="7975" width="9.6640625" style="1447" customWidth="1"/>
    <col min="7976" max="7976" width="8.109375" style="1447" customWidth="1"/>
    <col min="7977" max="7978" width="8.44140625" style="1447" customWidth="1"/>
    <col min="7979" max="7979" width="7.5546875" style="1447" customWidth="1"/>
    <col min="7980" max="8192" width="9.109375" style="1447"/>
    <col min="8193" max="8193" width="4.33203125" style="1447" customWidth="1"/>
    <col min="8194" max="8194" width="11" style="1447" customWidth="1"/>
    <col min="8195" max="8195" width="5" style="1447" customWidth="1"/>
    <col min="8196" max="8196" width="11.33203125" style="1447" customWidth="1"/>
    <col min="8197" max="8209" width="3.109375" style="1447" customWidth="1"/>
    <col min="8210" max="8210" width="10.33203125" style="1447" customWidth="1"/>
    <col min="8211" max="8212" width="5.109375" style="1447" customWidth="1"/>
    <col min="8213" max="8213" width="8.6640625" style="1447" customWidth="1"/>
    <col min="8214" max="8214" width="9" style="1447" customWidth="1"/>
    <col min="8215" max="8215" width="8.33203125" style="1447" customWidth="1"/>
    <col min="8216" max="8216" width="12.44140625" style="1447" customWidth="1"/>
    <col min="8217" max="8219" width="7.109375" style="1447" customWidth="1"/>
    <col min="8220" max="8221" width="9.33203125" style="1447" customWidth="1"/>
    <col min="8222" max="8222" width="9.109375" style="1447" customWidth="1"/>
    <col min="8223" max="8223" width="7.44140625" style="1447" customWidth="1"/>
    <col min="8224" max="8225" width="9.33203125" style="1447" customWidth="1"/>
    <col min="8226" max="8226" width="6.44140625" style="1447" customWidth="1"/>
    <col min="8227" max="8227" width="9.109375" style="1447"/>
    <col min="8228" max="8228" width="10.44140625" style="1447" customWidth="1"/>
    <col min="8229" max="8231" width="9.6640625" style="1447" customWidth="1"/>
    <col min="8232" max="8232" width="8.109375" style="1447" customWidth="1"/>
    <col min="8233" max="8234" width="8.44140625" style="1447" customWidth="1"/>
    <col min="8235" max="8235" width="7.5546875" style="1447" customWidth="1"/>
    <col min="8236" max="8448" width="9.109375" style="1447"/>
    <col min="8449" max="8449" width="4.33203125" style="1447" customWidth="1"/>
    <col min="8450" max="8450" width="11" style="1447" customWidth="1"/>
    <col min="8451" max="8451" width="5" style="1447" customWidth="1"/>
    <col min="8452" max="8452" width="11.33203125" style="1447" customWidth="1"/>
    <col min="8453" max="8465" width="3.109375" style="1447" customWidth="1"/>
    <col min="8466" max="8466" width="10.33203125" style="1447" customWidth="1"/>
    <col min="8467" max="8468" width="5.109375" style="1447" customWidth="1"/>
    <col min="8469" max="8469" width="8.6640625" style="1447" customWidth="1"/>
    <col min="8470" max="8470" width="9" style="1447" customWidth="1"/>
    <col min="8471" max="8471" width="8.33203125" style="1447" customWidth="1"/>
    <col min="8472" max="8472" width="12.44140625" style="1447" customWidth="1"/>
    <col min="8473" max="8475" width="7.109375" style="1447" customWidth="1"/>
    <col min="8476" max="8477" width="9.33203125" style="1447" customWidth="1"/>
    <col min="8478" max="8478" width="9.109375" style="1447" customWidth="1"/>
    <col min="8479" max="8479" width="7.44140625" style="1447" customWidth="1"/>
    <col min="8480" max="8481" width="9.33203125" style="1447" customWidth="1"/>
    <col min="8482" max="8482" width="6.44140625" style="1447" customWidth="1"/>
    <col min="8483" max="8483" width="9.109375" style="1447"/>
    <col min="8484" max="8484" width="10.44140625" style="1447" customWidth="1"/>
    <col min="8485" max="8487" width="9.6640625" style="1447" customWidth="1"/>
    <col min="8488" max="8488" width="8.109375" style="1447" customWidth="1"/>
    <col min="8489" max="8490" width="8.44140625" style="1447" customWidth="1"/>
    <col min="8491" max="8491" width="7.5546875" style="1447" customWidth="1"/>
    <col min="8492" max="8704" width="9.109375" style="1447"/>
    <col min="8705" max="8705" width="4.33203125" style="1447" customWidth="1"/>
    <col min="8706" max="8706" width="11" style="1447" customWidth="1"/>
    <col min="8707" max="8707" width="5" style="1447" customWidth="1"/>
    <col min="8708" max="8708" width="11.33203125" style="1447" customWidth="1"/>
    <col min="8709" max="8721" width="3.109375" style="1447" customWidth="1"/>
    <col min="8722" max="8722" width="10.33203125" style="1447" customWidth="1"/>
    <col min="8723" max="8724" width="5.109375" style="1447" customWidth="1"/>
    <col min="8725" max="8725" width="8.6640625" style="1447" customWidth="1"/>
    <col min="8726" max="8726" width="9" style="1447" customWidth="1"/>
    <col min="8727" max="8727" width="8.33203125" style="1447" customWidth="1"/>
    <col min="8728" max="8728" width="12.44140625" style="1447" customWidth="1"/>
    <col min="8729" max="8731" width="7.109375" style="1447" customWidth="1"/>
    <col min="8732" max="8733" width="9.33203125" style="1447" customWidth="1"/>
    <col min="8734" max="8734" width="9.109375" style="1447" customWidth="1"/>
    <col min="8735" max="8735" width="7.44140625" style="1447" customWidth="1"/>
    <col min="8736" max="8737" width="9.33203125" style="1447" customWidth="1"/>
    <col min="8738" max="8738" width="6.44140625" style="1447" customWidth="1"/>
    <col min="8739" max="8739" width="9.109375" style="1447"/>
    <col min="8740" max="8740" width="10.44140625" style="1447" customWidth="1"/>
    <col min="8741" max="8743" width="9.6640625" style="1447" customWidth="1"/>
    <col min="8744" max="8744" width="8.109375" style="1447" customWidth="1"/>
    <col min="8745" max="8746" width="8.44140625" style="1447" customWidth="1"/>
    <col min="8747" max="8747" width="7.5546875" style="1447" customWidth="1"/>
    <col min="8748" max="8960" width="9.109375" style="1447"/>
    <col min="8961" max="8961" width="4.33203125" style="1447" customWidth="1"/>
    <col min="8962" max="8962" width="11" style="1447" customWidth="1"/>
    <col min="8963" max="8963" width="5" style="1447" customWidth="1"/>
    <col min="8964" max="8964" width="11.33203125" style="1447" customWidth="1"/>
    <col min="8965" max="8977" width="3.109375" style="1447" customWidth="1"/>
    <col min="8978" max="8978" width="10.33203125" style="1447" customWidth="1"/>
    <col min="8979" max="8980" width="5.109375" style="1447" customWidth="1"/>
    <col min="8981" max="8981" width="8.6640625" style="1447" customWidth="1"/>
    <col min="8982" max="8982" width="9" style="1447" customWidth="1"/>
    <col min="8983" max="8983" width="8.33203125" style="1447" customWidth="1"/>
    <col min="8984" max="8984" width="12.44140625" style="1447" customWidth="1"/>
    <col min="8985" max="8987" width="7.109375" style="1447" customWidth="1"/>
    <col min="8988" max="8989" width="9.33203125" style="1447" customWidth="1"/>
    <col min="8990" max="8990" width="9.109375" style="1447" customWidth="1"/>
    <col min="8991" max="8991" width="7.44140625" style="1447" customWidth="1"/>
    <col min="8992" max="8993" width="9.33203125" style="1447" customWidth="1"/>
    <col min="8994" max="8994" width="6.44140625" style="1447" customWidth="1"/>
    <col min="8995" max="8995" width="9.109375" style="1447"/>
    <col min="8996" max="8996" width="10.44140625" style="1447" customWidth="1"/>
    <col min="8997" max="8999" width="9.6640625" style="1447" customWidth="1"/>
    <col min="9000" max="9000" width="8.109375" style="1447" customWidth="1"/>
    <col min="9001" max="9002" width="8.44140625" style="1447" customWidth="1"/>
    <col min="9003" max="9003" width="7.5546875" style="1447" customWidth="1"/>
    <col min="9004" max="9216" width="9.109375" style="1447"/>
    <col min="9217" max="9217" width="4.33203125" style="1447" customWidth="1"/>
    <col min="9218" max="9218" width="11" style="1447" customWidth="1"/>
    <col min="9219" max="9219" width="5" style="1447" customWidth="1"/>
    <col min="9220" max="9220" width="11.33203125" style="1447" customWidth="1"/>
    <col min="9221" max="9233" width="3.109375" style="1447" customWidth="1"/>
    <col min="9234" max="9234" width="10.33203125" style="1447" customWidth="1"/>
    <col min="9235" max="9236" width="5.109375" style="1447" customWidth="1"/>
    <col min="9237" max="9237" width="8.6640625" style="1447" customWidth="1"/>
    <col min="9238" max="9238" width="9" style="1447" customWidth="1"/>
    <col min="9239" max="9239" width="8.33203125" style="1447" customWidth="1"/>
    <col min="9240" max="9240" width="12.44140625" style="1447" customWidth="1"/>
    <col min="9241" max="9243" width="7.109375" style="1447" customWidth="1"/>
    <col min="9244" max="9245" width="9.33203125" style="1447" customWidth="1"/>
    <col min="9246" max="9246" width="9.109375" style="1447" customWidth="1"/>
    <col min="9247" max="9247" width="7.44140625" style="1447" customWidth="1"/>
    <col min="9248" max="9249" width="9.33203125" style="1447" customWidth="1"/>
    <col min="9250" max="9250" width="6.44140625" style="1447" customWidth="1"/>
    <col min="9251" max="9251" width="9.109375" style="1447"/>
    <col min="9252" max="9252" width="10.44140625" style="1447" customWidth="1"/>
    <col min="9253" max="9255" width="9.6640625" style="1447" customWidth="1"/>
    <col min="9256" max="9256" width="8.109375" style="1447" customWidth="1"/>
    <col min="9257" max="9258" width="8.44140625" style="1447" customWidth="1"/>
    <col min="9259" max="9259" width="7.5546875" style="1447" customWidth="1"/>
    <col min="9260" max="9472" width="9.109375" style="1447"/>
    <col min="9473" max="9473" width="4.33203125" style="1447" customWidth="1"/>
    <col min="9474" max="9474" width="11" style="1447" customWidth="1"/>
    <col min="9475" max="9475" width="5" style="1447" customWidth="1"/>
    <col min="9476" max="9476" width="11.33203125" style="1447" customWidth="1"/>
    <col min="9477" max="9489" width="3.109375" style="1447" customWidth="1"/>
    <col min="9490" max="9490" width="10.33203125" style="1447" customWidth="1"/>
    <col min="9491" max="9492" width="5.109375" style="1447" customWidth="1"/>
    <col min="9493" max="9493" width="8.6640625" style="1447" customWidth="1"/>
    <col min="9494" max="9494" width="9" style="1447" customWidth="1"/>
    <col min="9495" max="9495" width="8.33203125" style="1447" customWidth="1"/>
    <col min="9496" max="9496" width="12.44140625" style="1447" customWidth="1"/>
    <col min="9497" max="9499" width="7.109375" style="1447" customWidth="1"/>
    <col min="9500" max="9501" width="9.33203125" style="1447" customWidth="1"/>
    <col min="9502" max="9502" width="9.109375" style="1447" customWidth="1"/>
    <col min="9503" max="9503" width="7.44140625" style="1447" customWidth="1"/>
    <col min="9504" max="9505" width="9.33203125" style="1447" customWidth="1"/>
    <col min="9506" max="9506" width="6.44140625" style="1447" customWidth="1"/>
    <col min="9507" max="9507" width="9.109375" style="1447"/>
    <col min="9508" max="9508" width="10.44140625" style="1447" customWidth="1"/>
    <col min="9509" max="9511" width="9.6640625" style="1447" customWidth="1"/>
    <col min="9512" max="9512" width="8.109375" style="1447" customWidth="1"/>
    <col min="9513" max="9514" width="8.44140625" style="1447" customWidth="1"/>
    <col min="9515" max="9515" width="7.5546875" style="1447" customWidth="1"/>
    <col min="9516" max="9728" width="9.109375" style="1447"/>
    <col min="9729" max="9729" width="4.33203125" style="1447" customWidth="1"/>
    <col min="9730" max="9730" width="11" style="1447" customWidth="1"/>
    <col min="9731" max="9731" width="5" style="1447" customWidth="1"/>
    <col min="9732" max="9732" width="11.33203125" style="1447" customWidth="1"/>
    <col min="9733" max="9745" width="3.109375" style="1447" customWidth="1"/>
    <col min="9746" max="9746" width="10.33203125" style="1447" customWidth="1"/>
    <col min="9747" max="9748" width="5.109375" style="1447" customWidth="1"/>
    <col min="9749" max="9749" width="8.6640625" style="1447" customWidth="1"/>
    <col min="9750" max="9750" width="9" style="1447" customWidth="1"/>
    <col min="9751" max="9751" width="8.33203125" style="1447" customWidth="1"/>
    <col min="9752" max="9752" width="12.44140625" style="1447" customWidth="1"/>
    <col min="9753" max="9755" width="7.109375" style="1447" customWidth="1"/>
    <col min="9756" max="9757" width="9.33203125" style="1447" customWidth="1"/>
    <col min="9758" max="9758" width="9.109375" style="1447" customWidth="1"/>
    <col min="9759" max="9759" width="7.44140625" style="1447" customWidth="1"/>
    <col min="9760" max="9761" width="9.33203125" style="1447" customWidth="1"/>
    <col min="9762" max="9762" width="6.44140625" style="1447" customWidth="1"/>
    <col min="9763" max="9763" width="9.109375" style="1447"/>
    <col min="9764" max="9764" width="10.44140625" style="1447" customWidth="1"/>
    <col min="9765" max="9767" width="9.6640625" style="1447" customWidth="1"/>
    <col min="9768" max="9768" width="8.109375" style="1447" customWidth="1"/>
    <col min="9769" max="9770" width="8.44140625" style="1447" customWidth="1"/>
    <col min="9771" max="9771" width="7.5546875" style="1447" customWidth="1"/>
    <col min="9772" max="9984" width="9.109375" style="1447"/>
    <col min="9985" max="9985" width="4.33203125" style="1447" customWidth="1"/>
    <col min="9986" max="9986" width="11" style="1447" customWidth="1"/>
    <col min="9987" max="9987" width="5" style="1447" customWidth="1"/>
    <col min="9988" max="9988" width="11.33203125" style="1447" customWidth="1"/>
    <col min="9989" max="10001" width="3.109375" style="1447" customWidth="1"/>
    <col min="10002" max="10002" width="10.33203125" style="1447" customWidth="1"/>
    <col min="10003" max="10004" width="5.109375" style="1447" customWidth="1"/>
    <col min="10005" max="10005" width="8.6640625" style="1447" customWidth="1"/>
    <col min="10006" max="10006" width="9" style="1447" customWidth="1"/>
    <col min="10007" max="10007" width="8.33203125" style="1447" customWidth="1"/>
    <col min="10008" max="10008" width="12.44140625" style="1447" customWidth="1"/>
    <col min="10009" max="10011" width="7.109375" style="1447" customWidth="1"/>
    <col min="10012" max="10013" width="9.33203125" style="1447" customWidth="1"/>
    <col min="10014" max="10014" width="9.109375" style="1447" customWidth="1"/>
    <col min="10015" max="10015" width="7.44140625" style="1447" customWidth="1"/>
    <col min="10016" max="10017" width="9.33203125" style="1447" customWidth="1"/>
    <col min="10018" max="10018" width="6.44140625" style="1447" customWidth="1"/>
    <col min="10019" max="10019" width="9.109375" style="1447"/>
    <col min="10020" max="10020" width="10.44140625" style="1447" customWidth="1"/>
    <col min="10021" max="10023" width="9.6640625" style="1447" customWidth="1"/>
    <col min="10024" max="10024" width="8.109375" style="1447" customWidth="1"/>
    <col min="10025" max="10026" width="8.44140625" style="1447" customWidth="1"/>
    <col min="10027" max="10027" width="7.5546875" style="1447" customWidth="1"/>
    <col min="10028" max="10240" width="9.109375" style="1447"/>
    <col min="10241" max="10241" width="4.33203125" style="1447" customWidth="1"/>
    <col min="10242" max="10242" width="11" style="1447" customWidth="1"/>
    <col min="10243" max="10243" width="5" style="1447" customWidth="1"/>
    <col min="10244" max="10244" width="11.33203125" style="1447" customWidth="1"/>
    <col min="10245" max="10257" width="3.109375" style="1447" customWidth="1"/>
    <col min="10258" max="10258" width="10.33203125" style="1447" customWidth="1"/>
    <col min="10259" max="10260" width="5.109375" style="1447" customWidth="1"/>
    <col min="10261" max="10261" width="8.6640625" style="1447" customWidth="1"/>
    <col min="10262" max="10262" width="9" style="1447" customWidth="1"/>
    <col min="10263" max="10263" width="8.33203125" style="1447" customWidth="1"/>
    <col min="10264" max="10264" width="12.44140625" style="1447" customWidth="1"/>
    <col min="10265" max="10267" width="7.109375" style="1447" customWidth="1"/>
    <col min="10268" max="10269" width="9.33203125" style="1447" customWidth="1"/>
    <col min="10270" max="10270" width="9.109375" style="1447" customWidth="1"/>
    <col min="10271" max="10271" width="7.44140625" style="1447" customWidth="1"/>
    <col min="10272" max="10273" width="9.33203125" style="1447" customWidth="1"/>
    <col min="10274" max="10274" width="6.44140625" style="1447" customWidth="1"/>
    <col min="10275" max="10275" width="9.109375" style="1447"/>
    <col min="10276" max="10276" width="10.44140625" style="1447" customWidth="1"/>
    <col min="10277" max="10279" width="9.6640625" style="1447" customWidth="1"/>
    <col min="10280" max="10280" width="8.109375" style="1447" customWidth="1"/>
    <col min="10281" max="10282" width="8.44140625" style="1447" customWidth="1"/>
    <col min="10283" max="10283" width="7.5546875" style="1447" customWidth="1"/>
    <col min="10284" max="10496" width="9.109375" style="1447"/>
    <col min="10497" max="10497" width="4.33203125" style="1447" customWidth="1"/>
    <col min="10498" max="10498" width="11" style="1447" customWidth="1"/>
    <col min="10499" max="10499" width="5" style="1447" customWidth="1"/>
    <col min="10500" max="10500" width="11.33203125" style="1447" customWidth="1"/>
    <col min="10501" max="10513" width="3.109375" style="1447" customWidth="1"/>
    <col min="10514" max="10514" width="10.33203125" style="1447" customWidth="1"/>
    <col min="10515" max="10516" width="5.109375" style="1447" customWidth="1"/>
    <col min="10517" max="10517" width="8.6640625" style="1447" customWidth="1"/>
    <col min="10518" max="10518" width="9" style="1447" customWidth="1"/>
    <col min="10519" max="10519" width="8.33203125" style="1447" customWidth="1"/>
    <col min="10520" max="10520" width="12.44140625" style="1447" customWidth="1"/>
    <col min="10521" max="10523" width="7.109375" style="1447" customWidth="1"/>
    <col min="10524" max="10525" width="9.33203125" style="1447" customWidth="1"/>
    <col min="10526" max="10526" width="9.109375" style="1447" customWidth="1"/>
    <col min="10527" max="10527" width="7.44140625" style="1447" customWidth="1"/>
    <col min="10528" max="10529" width="9.33203125" style="1447" customWidth="1"/>
    <col min="10530" max="10530" width="6.44140625" style="1447" customWidth="1"/>
    <col min="10531" max="10531" width="9.109375" style="1447"/>
    <col min="10532" max="10532" width="10.44140625" style="1447" customWidth="1"/>
    <col min="10533" max="10535" width="9.6640625" style="1447" customWidth="1"/>
    <col min="10536" max="10536" width="8.109375" style="1447" customWidth="1"/>
    <col min="10537" max="10538" width="8.44140625" style="1447" customWidth="1"/>
    <col min="10539" max="10539" width="7.5546875" style="1447" customWidth="1"/>
    <col min="10540" max="10752" width="9.109375" style="1447"/>
    <col min="10753" max="10753" width="4.33203125" style="1447" customWidth="1"/>
    <col min="10754" max="10754" width="11" style="1447" customWidth="1"/>
    <col min="10755" max="10755" width="5" style="1447" customWidth="1"/>
    <col min="10756" max="10756" width="11.33203125" style="1447" customWidth="1"/>
    <col min="10757" max="10769" width="3.109375" style="1447" customWidth="1"/>
    <col min="10770" max="10770" width="10.33203125" style="1447" customWidth="1"/>
    <col min="10771" max="10772" width="5.109375" style="1447" customWidth="1"/>
    <col min="10773" max="10773" width="8.6640625" style="1447" customWidth="1"/>
    <col min="10774" max="10774" width="9" style="1447" customWidth="1"/>
    <col min="10775" max="10775" width="8.33203125" style="1447" customWidth="1"/>
    <col min="10776" max="10776" width="12.44140625" style="1447" customWidth="1"/>
    <col min="10777" max="10779" width="7.109375" style="1447" customWidth="1"/>
    <col min="10780" max="10781" width="9.33203125" style="1447" customWidth="1"/>
    <col min="10782" max="10782" width="9.109375" style="1447" customWidth="1"/>
    <col min="10783" max="10783" width="7.44140625" style="1447" customWidth="1"/>
    <col min="10784" max="10785" width="9.33203125" style="1447" customWidth="1"/>
    <col min="10786" max="10786" width="6.44140625" style="1447" customWidth="1"/>
    <col min="10787" max="10787" width="9.109375" style="1447"/>
    <col min="10788" max="10788" width="10.44140625" style="1447" customWidth="1"/>
    <col min="10789" max="10791" width="9.6640625" style="1447" customWidth="1"/>
    <col min="10792" max="10792" width="8.109375" style="1447" customWidth="1"/>
    <col min="10793" max="10794" width="8.44140625" style="1447" customWidth="1"/>
    <col min="10795" max="10795" width="7.5546875" style="1447" customWidth="1"/>
    <col min="10796" max="11008" width="9.109375" style="1447"/>
    <col min="11009" max="11009" width="4.33203125" style="1447" customWidth="1"/>
    <col min="11010" max="11010" width="11" style="1447" customWidth="1"/>
    <col min="11011" max="11011" width="5" style="1447" customWidth="1"/>
    <col min="11012" max="11012" width="11.33203125" style="1447" customWidth="1"/>
    <col min="11013" max="11025" width="3.109375" style="1447" customWidth="1"/>
    <col min="11026" max="11026" width="10.33203125" style="1447" customWidth="1"/>
    <col min="11027" max="11028" width="5.109375" style="1447" customWidth="1"/>
    <col min="11029" max="11029" width="8.6640625" style="1447" customWidth="1"/>
    <col min="11030" max="11030" width="9" style="1447" customWidth="1"/>
    <col min="11031" max="11031" width="8.33203125" style="1447" customWidth="1"/>
    <col min="11032" max="11032" width="12.44140625" style="1447" customWidth="1"/>
    <col min="11033" max="11035" width="7.109375" style="1447" customWidth="1"/>
    <col min="11036" max="11037" width="9.33203125" style="1447" customWidth="1"/>
    <col min="11038" max="11038" width="9.109375" style="1447" customWidth="1"/>
    <col min="11039" max="11039" width="7.44140625" style="1447" customWidth="1"/>
    <col min="11040" max="11041" width="9.33203125" style="1447" customWidth="1"/>
    <col min="11042" max="11042" width="6.44140625" style="1447" customWidth="1"/>
    <col min="11043" max="11043" width="9.109375" style="1447"/>
    <col min="11044" max="11044" width="10.44140625" style="1447" customWidth="1"/>
    <col min="11045" max="11047" width="9.6640625" style="1447" customWidth="1"/>
    <col min="11048" max="11048" width="8.109375" style="1447" customWidth="1"/>
    <col min="11049" max="11050" width="8.44140625" style="1447" customWidth="1"/>
    <col min="11051" max="11051" width="7.5546875" style="1447" customWidth="1"/>
    <col min="11052" max="11264" width="9.109375" style="1447"/>
    <col min="11265" max="11265" width="4.33203125" style="1447" customWidth="1"/>
    <col min="11266" max="11266" width="11" style="1447" customWidth="1"/>
    <col min="11267" max="11267" width="5" style="1447" customWidth="1"/>
    <col min="11268" max="11268" width="11.33203125" style="1447" customWidth="1"/>
    <col min="11269" max="11281" width="3.109375" style="1447" customWidth="1"/>
    <col min="11282" max="11282" width="10.33203125" style="1447" customWidth="1"/>
    <col min="11283" max="11284" width="5.109375" style="1447" customWidth="1"/>
    <col min="11285" max="11285" width="8.6640625" style="1447" customWidth="1"/>
    <col min="11286" max="11286" width="9" style="1447" customWidth="1"/>
    <col min="11287" max="11287" width="8.33203125" style="1447" customWidth="1"/>
    <col min="11288" max="11288" width="12.44140625" style="1447" customWidth="1"/>
    <col min="11289" max="11291" width="7.109375" style="1447" customWidth="1"/>
    <col min="11292" max="11293" width="9.33203125" style="1447" customWidth="1"/>
    <col min="11294" max="11294" width="9.109375" style="1447" customWidth="1"/>
    <col min="11295" max="11295" width="7.44140625" style="1447" customWidth="1"/>
    <col min="11296" max="11297" width="9.33203125" style="1447" customWidth="1"/>
    <col min="11298" max="11298" width="6.44140625" style="1447" customWidth="1"/>
    <col min="11299" max="11299" width="9.109375" style="1447"/>
    <col min="11300" max="11300" width="10.44140625" style="1447" customWidth="1"/>
    <col min="11301" max="11303" width="9.6640625" style="1447" customWidth="1"/>
    <col min="11304" max="11304" width="8.109375" style="1447" customWidth="1"/>
    <col min="11305" max="11306" width="8.44140625" style="1447" customWidth="1"/>
    <col min="11307" max="11307" width="7.5546875" style="1447" customWidth="1"/>
    <col min="11308" max="11520" width="9.109375" style="1447"/>
    <col min="11521" max="11521" width="4.33203125" style="1447" customWidth="1"/>
    <col min="11522" max="11522" width="11" style="1447" customWidth="1"/>
    <col min="11523" max="11523" width="5" style="1447" customWidth="1"/>
    <col min="11524" max="11524" width="11.33203125" style="1447" customWidth="1"/>
    <col min="11525" max="11537" width="3.109375" style="1447" customWidth="1"/>
    <col min="11538" max="11538" width="10.33203125" style="1447" customWidth="1"/>
    <col min="11539" max="11540" width="5.109375" style="1447" customWidth="1"/>
    <col min="11541" max="11541" width="8.6640625" style="1447" customWidth="1"/>
    <col min="11542" max="11542" width="9" style="1447" customWidth="1"/>
    <col min="11543" max="11543" width="8.33203125" style="1447" customWidth="1"/>
    <col min="11544" max="11544" width="12.44140625" style="1447" customWidth="1"/>
    <col min="11545" max="11547" width="7.109375" style="1447" customWidth="1"/>
    <col min="11548" max="11549" width="9.33203125" style="1447" customWidth="1"/>
    <col min="11550" max="11550" width="9.109375" style="1447" customWidth="1"/>
    <col min="11551" max="11551" width="7.44140625" style="1447" customWidth="1"/>
    <col min="11552" max="11553" width="9.33203125" style="1447" customWidth="1"/>
    <col min="11554" max="11554" width="6.44140625" style="1447" customWidth="1"/>
    <col min="11555" max="11555" width="9.109375" style="1447"/>
    <col min="11556" max="11556" width="10.44140625" style="1447" customWidth="1"/>
    <col min="11557" max="11559" width="9.6640625" style="1447" customWidth="1"/>
    <col min="11560" max="11560" width="8.109375" style="1447" customWidth="1"/>
    <col min="11561" max="11562" width="8.44140625" style="1447" customWidth="1"/>
    <col min="11563" max="11563" width="7.5546875" style="1447" customWidth="1"/>
    <col min="11564" max="11776" width="9.109375" style="1447"/>
    <col min="11777" max="11777" width="4.33203125" style="1447" customWidth="1"/>
    <col min="11778" max="11778" width="11" style="1447" customWidth="1"/>
    <col min="11779" max="11779" width="5" style="1447" customWidth="1"/>
    <col min="11780" max="11780" width="11.33203125" style="1447" customWidth="1"/>
    <col min="11781" max="11793" width="3.109375" style="1447" customWidth="1"/>
    <col min="11794" max="11794" width="10.33203125" style="1447" customWidth="1"/>
    <col min="11795" max="11796" width="5.109375" style="1447" customWidth="1"/>
    <col min="11797" max="11797" width="8.6640625" style="1447" customWidth="1"/>
    <col min="11798" max="11798" width="9" style="1447" customWidth="1"/>
    <col min="11799" max="11799" width="8.33203125" style="1447" customWidth="1"/>
    <col min="11800" max="11800" width="12.44140625" style="1447" customWidth="1"/>
    <col min="11801" max="11803" width="7.109375" style="1447" customWidth="1"/>
    <col min="11804" max="11805" width="9.33203125" style="1447" customWidth="1"/>
    <col min="11806" max="11806" width="9.109375" style="1447" customWidth="1"/>
    <col min="11807" max="11807" width="7.44140625" style="1447" customWidth="1"/>
    <col min="11808" max="11809" width="9.33203125" style="1447" customWidth="1"/>
    <col min="11810" max="11810" width="6.44140625" style="1447" customWidth="1"/>
    <col min="11811" max="11811" width="9.109375" style="1447"/>
    <col min="11812" max="11812" width="10.44140625" style="1447" customWidth="1"/>
    <col min="11813" max="11815" width="9.6640625" style="1447" customWidth="1"/>
    <col min="11816" max="11816" width="8.109375" style="1447" customWidth="1"/>
    <col min="11817" max="11818" width="8.44140625" style="1447" customWidth="1"/>
    <col min="11819" max="11819" width="7.5546875" style="1447" customWidth="1"/>
    <col min="11820" max="12032" width="9.109375" style="1447"/>
    <col min="12033" max="12033" width="4.33203125" style="1447" customWidth="1"/>
    <col min="12034" max="12034" width="11" style="1447" customWidth="1"/>
    <col min="12035" max="12035" width="5" style="1447" customWidth="1"/>
    <col min="12036" max="12036" width="11.33203125" style="1447" customWidth="1"/>
    <col min="12037" max="12049" width="3.109375" style="1447" customWidth="1"/>
    <col min="12050" max="12050" width="10.33203125" style="1447" customWidth="1"/>
    <col min="12051" max="12052" width="5.109375" style="1447" customWidth="1"/>
    <col min="12053" max="12053" width="8.6640625" style="1447" customWidth="1"/>
    <col min="12054" max="12054" width="9" style="1447" customWidth="1"/>
    <col min="12055" max="12055" width="8.33203125" style="1447" customWidth="1"/>
    <col min="12056" max="12056" width="12.44140625" style="1447" customWidth="1"/>
    <col min="12057" max="12059" width="7.109375" style="1447" customWidth="1"/>
    <col min="12060" max="12061" width="9.33203125" style="1447" customWidth="1"/>
    <col min="12062" max="12062" width="9.109375" style="1447" customWidth="1"/>
    <col min="12063" max="12063" width="7.44140625" style="1447" customWidth="1"/>
    <col min="12064" max="12065" width="9.33203125" style="1447" customWidth="1"/>
    <col min="12066" max="12066" width="6.44140625" style="1447" customWidth="1"/>
    <col min="12067" max="12067" width="9.109375" style="1447"/>
    <col min="12068" max="12068" width="10.44140625" style="1447" customWidth="1"/>
    <col min="12069" max="12071" width="9.6640625" style="1447" customWidth="1"/>
    <col min="12072" max="12072" width="8.109375" style="1447" customWidth="1"/>
    <col min="12073" max="12074" width="8.44140625" style="1447" customWidth="1"/>
    <col min="12075" max="12075" width="7.5546875" style="1447" customWidth="1"/>
    <col min="12076" max="12288" width="9.109375" style="1447"/>
    <col min="12289" max="12289" width="4.33203125" style="1447" customWidth="1"/>
    <col min="12290" max="12290" width="11" style="1447" customWidth="1"/>
    <col min="12291" max="12291" width="5" style="1447" customWidth="1"/>
    <col min="12292" max="12292" width="11.33203125" style="1447" customWidth="1"/>
    <col min="12293" max="12305" width="3.109375" style="1447" customWidth="1"/>
    <col min="12306" max="12306" width="10.33203125" style="1447" customWidth="1"/>
    <col min="12307" max="12308" width="5.109375" style="1447" customWidth="1"/>
    <col min="12309" max="12309" width="8.6640625" style="1447" customWidth="1"/>
    <col min="12310" max="12310" width="9" style="1447" customWidth="1"/>
    <col min="12311" max="12311" width="8.33203125" style="1447" customWidth="1"/>
    <col min="12312" max="12312" width="12.44140625" style="1447" customWidth="1"/>
    <col min="12313" max="12315" width="7.109375" style="1447" customWidth="1"/>
    <col min="12316" max="12317" width="9.33203125" style="1447" customWidth="1"/>
    <col min="12318" max="12318" width="9.109375" style="1447" customWidth="1"/>
    <col min="12319" max="12319" width="7.44140625" style="1447" customWidth="1"/>
    <col min="12320" max="12321" width="9.33203125" style="1447" customWidth="1"/>
    <col min="12322" max="12322" width="6.44140625" style="1447" customWidth="1"/>
    <col min="12323" max="12323" width="9.109375" style="1447"/>
    <col min="12324" max="12324" width="10.44140625" style="1447" customWidth="1"/>
    <col min="12325" max="12327" width="9.6640625" style="1447" customWidth="1"/>
    <col min="12328" max="12328" width="8.109375" style="1447" customWidth="1"/>
    <col min="12329" max="12330" width="8.44140625" style="1447" customWidth="1"/>
    <col min="12331" max="12331" width="7.5546875" style="1447" customWidth="1"/>
    <col min="12332" max="12544" width="9.109375" style="1447"/>
    <col min="12545" max="12545" width="4.33203125" style="1447" customWidth="1"/>
    <col min="12546" max="12546" width="11" style="1447" customWidth="1"/>
    <col min="12547" max="12547" width="5" style="1447" customWidth="1"/>
    <col min="12548" max="12548" width="11.33203125" style="1447" customWidth="1"/>
    <col min="12549" max="12561" width="3.109375" style="1447" customWidth="1"/>
    <col min="12562" max="12562" width="10.33203125" style="1447" customWidth="1"/>
    <col min="12563" max="12564" width="5.109375" style="1447" customWidth="1"/>
    <col min="12565" max="12565" width="8.6640625" style="1447" customWidth="1"/>
    <col min="12566" max="12566" width="9" style="1447" customWidth="1"/>
    <col min="12567" max="12567" width="8.33203125" style="1447" customWidth="1"/>
    <col min="12568" max="12568" width="12.44140625" style="1447" customWidth="1"/>
    <col min="12569" max="12571" width="7.109375" style="1447" customWidth="1"/>
    <col min="12572" max="12573" width="9.33203125" style="1447" customWidth="1"/>
    <col min="12574" max="12574" width="9.109375" style="1447" customWidth="1"/>
    <col min="12575" max="12575" width="7.44140625" style="1447" customWidth="1"/>
    <col min="12576" max="12577" width="9.33203125" style="1447" customWidth="1"/>
    <col min="12578" max="12578" width="6.44140625" style="1447" customWidth="1"/>
    <col min="12579" max="12579" width="9.109375" style="1447"/>
    <col min="12580" max="12580" width="10.44140625" style="1447" customWidth="1"/>
    <col min="12581" max="12583" width="9.6640625" style="1447" customWidth="1"/>
    <col min="12584" max="12584" width="8.109375" style="1447" customWidth="1"/>
    <col min="12585" max="12586" width="8.44140625" style="1447" customWidth="1"/>
    <col min="12587" max="12587" width="7.5546875" style="1447" customWidth="1"/>
    <col min="12588" max="12800" width="9.109375" style="1447"/>
    <col min="12801" max="12801" width="4.33203125" style="1447" customWidth="1"/>
    <col min="12802" max="12802" width="11" style="1447" customWidth="1"/>
    <col min="12803" max="12803" width="5" style="1447" customWidth="1"/>
    <col min="12804" max="12804" width="11.33203125" style="1447" customWidth="1"/>
    <col min="12805" max="12817" width="3.109375" style="1447" customWidth="1"/>
    <col min="12818" max="12818" width="10.33203125" style="1447" customWidth="1"/>
    <col min="12819" max="12820" width="5.109375" style="1447" customWidth="1"/>
    <col min="12821" max="12821" width="8.6640625" style="1447" customWidth="1"/>
    <col min="12822" max="12822" width="9" style="1447" customWidth="1"/>
    <col min="12823" max="12823" width="8.33203125" style="1447" customWidth="1"/>
    <col min="12824" max="12824" width="12.44140625" style="1447" customWidth="1"/>
    <col min="12825" max="12827" width="7.109375" style="1447" customWidth="1"/>
    <col min="12828" max="12829" width="9.33203125" style="1447" customWidth="1"/>
    <col min="12830" max="12830" width="9.109375" style="1447" customWidth="1"/>
    <col min="12831" max="12831" width="7.44140625" style="1447" customWidth="1"/>
    <col min="12832" max="12833" width="9.33203125" style="1447" customWidth="1"/>
    <col min="12834" max="12834" width="6.44140625" style="1447" customWidth="1"/>
    <col min="12835" max="12835" width="9.109375" style="1447"/>
    <col min="12836" max="12836" width="10.44140625" style="1447" customWidth="1"/>
    <col min="12837" max="12839" width="9.6640625" style="1447" customWidth="1"/>
    <col min="12840" max="12840" width="8.109375" style="1447" customWidth="1"/>
    <col min="12841" max="12842" width="8.44140625" style="1447" customWidth="1"/>
    <col min="12843" max="12843" width="7.5546875" style="1447" customWidth="1"/>
    <col min="12844" max="13056" width="9.109375" style="1447"/>
    <col min="13057" max="13057" width="4.33203125" style="1447" customWidth="1"/>
    <col min="13058" max="13058" width="11" style="1447" customWidth="1"/>
    <col min="13059" max="13059" width="5" style="1447" customWidth="1"/>
    <col min="13060" max="13060" width="11.33203125" style="1447" customWidth="1"/>
    <col min="13061" max="13073" width="3.109375" style="1447" customWidth="1"/>
    <col min="13074" max="13074" width="10.33203125" style="1447" customWidth="1"/>
    <col min="13075" max="13076" width="5.109375" style="1447" customWidth="1"/>
    <col min="13077" max="13077" width="8.6640625" style="1447" customWidth="1"/>
    <col min="13078" max="13078" width="9" style="1447" customWidth="1"/>
    <col min="13079" max="13079" width="8.33203125" style="1447" customWidth="1"/>
    <col min="13080" max="13080" width="12.44140625" style="1447" customWidth="1"/>
    <col min="13081" max="13083" width="7.109375" style="1447" customWidth="1"/>
    <col min="13084" max="13085" width="9.33203125" style="1447" customWidth="1"/>
    <col min="13086" max="13086" width="9.109375" style="1447" customWidth="1"/>
    <col min="13087" max="13087" width="7.44140625" style="1447" customWidth="1"/>
    <col min="13088" max="13089" width="9.33203125" style="1447" customWidth="1"/>
    <col min="13090" max="13090" width="6.44140625" style="1447" customWidth="1"/>
    <col min="13091" max="13091" width="9.109375" style="1447"/>
    <col min="13092" max="13092" width="10.44140625" style="1447" customWidth="1"/>
    <col min="13093" max="13095" width="9.6640625" style="1447" customWidth="1"/>
    <col min="13096" max="13096" width="8.109375" style="1447" customWidth="1"/>
    <col min="13097" max="13098" width="8.44140625" style="1447" customWidth="1"/>
    <col min="13099" max="13099" width="7.5546875" style="1447" customWidth="1"/>
    <col min="13100" max="13312" width="9.109375" style="1447"/>
    <col min="13313" max="13313" width="4.33203125" style="1447" customWidth="1"/>
    <col min="13314" max="13314" width="11" style="1447" customWidth="1"/>
    <col min="13315" max="13315" width="5" style="1447" customWidth="1"/>
    <col min="13316" max="13316" width="11.33203125" style="1447" customWidth="1"/>
    <col min="13317" max="13329" width="3.109375" style="1447" customWidth="1"/>
    <col min="13330" max="13330" width="10.33203125" style="1447" customWidth="1"/>
    <col min="13331" max="13332" width="5.109375" style="1447" customWidth="1"/>
    <col min="13333" max="13333" width="8.6640625" style="1447" customWidth="1"/>
    <col min="13334" max="13334" width="9" style="1447" customWidth="1"/>
    <col min="13335" max="13335" width="8.33203125" style="1447" customWidth="1"/>
    <col min="13336" max="13336" width="12.44140625" style="1447" customWidth="1"/>
    <col min="13337" max="13339" width="7.109375" style="1447" customWidth="1"/>
    <col min="13340" max="13341" width="9.33203125" style="1447" customWidth="1"/>
    <col min="13342" max="13342" width="9.109375" style="1447" customWidth="1"/>
    <col min="13343" max="13343" width="7.44140625" style="1447" customWidth="1"/>
    <col min="13344" max="13345" width="9.33203125" style="1447" customWidth="1"/>
    <col min="13346" max="13346" width="6.44140625" style="1447" customWidth="1"/>
    <col min="13347" max="13347" width="9.109375" style="1447"/>
    <col min="13348" max="13348" width="10.44140625" style="1447" customWidth="1"/>
    <col min="13349" max="13351" width="9.6640625" style="1447" customWidth="1"/>
    <col min="13352" max="13352" width="8.109375" style="1447" customWidth="1"/>
    <col min="13353" max="13354" width="8.44140625" style="1447" customWidth="1"/>
    <col min="13355" max="13355" width="7.5546875" style="1447" customWidth="1"/>
    <col min="13356" max="13568" width="9.109375" style="1447"/>
    <col min="13569" max="13569" width="4.33203125" style="1447" customWidth="1"/>
    <col min="13570" max="13570" width="11" style="1447" customWidth="1"/>
    <col min="13571" max="13571" width="5" style="1447" customWidth="1"/>
    <col min="13572" max="13572" width="11.33203125" style="1447" customWidth="1"/>
    <col min="13573" max="13585" width="3.109375" style="1447" customWidth="1"/>
    <col min="13586" max="13586" width="10.33203125" style="1447" customWidth="1"/>
    <col min="13587" max="13588" width="5.109375" style="1447" customWidth="1"/>
    <col min="13589" max="13589" width="8.6640625" style="1447" customWidth="1"/>
    <col min="13590" max="13590" width="9" style="1447" customWidth="1"/>
    <col min="13591" max="13591" width="8.33203125" style="1447" customWidth="1"/>
    <col min="13592" max="13592" width="12.44140625" style="1447" customWidth="1"/>
    <col min="13593" max="13595" width="7.109375" style="1447" customWidth="1"/>
    <col min="13596" max="13597" width="9.33203125" style="1447" customWidth="1"/>
    <col min="13598" max="13598" width="9.109375" style="1447" customWidth="1"/>
    <col min="13599" max="13599" width="7.44140625" style="1447" customWidth="1"/>
    <col min="13600" max="13601" width="9.33203125" style="1447" customWidth="1"/>
    <col min="13602" max="13602" width="6.44140625" style="1447" customWidth="1"/>
    <col min="13603" max="13603" width="9.109375" style="1447"/>
    <col min="13604" max="13604" width="10.44140625" style="1447" customWidth="1"/>
    <col min="13605" max="13607" width="9.6640625" style="1447" customWidth="1"/>
    <col min="13608" max="13608" width="8.109375" style="1447" customWidth="1"/>
    <col min="13609" max="13610" width="8.44140625" style="1447" customWidth="1"/>
    <col min="13611" max="13611" width="7.5546875" style="1447" customWidth="1"/>
    <col min="13612" max="13824" width="9.109375" style="1447"/>
    <col min="13825" max="13825" width="4.33203125" style="1447" customWidth="1"/>
    <col min="13826" max="13826" width="11" style="1447" customWidth="1"/>
    <col min="13827" max="13827" width="5" style="1447" customWidth="1"/>
    <col min="13828" max="13828" width="11.33203125" style="1447" customWidth="1"/>
    <col min="13829" max="13841" width="3.109375" style="1447" customWidth="1"/>
    <col min="13842" max="13842" width="10.33203125" style="1447" customWidth="1"/>
    <col min="13843" max="13844" width="5.109375" style="1447" customWidth="1"/>
    <col min="13845" max="13845" width="8.6640625" style="1447" customWidth="1"/>
    <col min="13846" max="13846" width="9" style="1447" customWidth="1"/>
    <col min="13847" max="13847" width="8.33203125" style="1447" customWidth="1"/>
    <col min="13848" max="13848" width="12.44140625" style="1447" customWidth="1"/>
    <col min="13849" max="13851" width="7.109375" style="1447" customWidth="1"/>
    <col min="13852" max="13853" width="9.33203125" style="1447" customWidth="1"/>
    <col min="13854" max="13854" width="9.109375" style="1447" customWidth="1"/>
    <col min="13855" max="13855" width="7.44140625" style="1447" customWidth="1"/>
    <col min="13856" max="13857" width="9.33203125" style="1447" customWidth="1"/>
    <col min="13858" max="13858" width="6.44140625" style="1447" customWidth="1"/>
    <col min="13859" max="13859" width="9.109375" style="1447"/>
    <col min="13860" max="13860" width="10.44140625" style="1447" customWidth="1"/>
    <col min="13861" max="13863" width="9.6640625" style="1447" customWidth="1"/>
    <col min="13864" max="13864" width="8.109375" style="1447" customWidth="1"/>
    <col min="13865" max="13866" width="8.44140625" style="1447" customWidth="1"/>
    <col min="13867" max="13867" width="7.5546875" style="1447" customWidth="1"/>
    <col min="13868" max="14080" width="9.109375" style="1447"/>
    <col min="14081" max="14081" width="4.33203125" style="1447" customWidth="1"/>
    <col min="14082" max="14082" width="11" style="1447" customWidth="1"/>
    <col min="14083" max="14083" width="5" style="1447" customWidth="1"/>
    <col min="14084" max="14084" width="11.33203125" style="1447" customWidth="1"/>
    <col min="14085" max="14097" width="3.109375" style="1447" customWidth="1"/>
    <col min="14098" max="14098" width="10.33203125" style="1447" customWidth="1"/>
    <col min="14099" max="14100" width="5.109375" style="1447" customWidth="1"/>
    <col min="14101" max="14101" width="8.6640625" style="1447" customWidth="1"/>
    <col min="14102" max="14102" width="9" style="1447" customWidth="1"/>
    <col min="14103" max="14103" width="8.33203125" style="1447" customWidth="1"/>
    <col min="14104" max="14104" width="12.44140625" style="1447" customWidth="1"/>
    <col min="14105" max="14107" width="7.109375" style="1447" customWidth="1"/>
    <col min="14108" max="14109" width="9.33203125" style="1447" customWidth="1"/>
    <col min="14110" max="14110" width="9.109375" style="1447" customWidth="1"/>
    <col min="14111" max="14111" width="7.44140625" style="1447" customWidth="1"/>
    <col min="14112" max="14113" width="9.33203125" style="1447" customWidth="1"/>
    <col min="14114" max="14114" width="6.44140625" style="1447" customWidth="1"/>
    <col min="14115" max="14115" width="9.109375" style="1447"/>
    <col min="14116" max="14116" width="10.44140625" style="1447" customWidth="1"/>
    <col min="14117" max="14119" width="9.6640625" style="1447" customWidth="1"/>
    <col min="14120" max="14120" width="8.109375" style="1447" customWidth="1"/>
    <col min="14121" max="14122" width="8.44140625" style="1447" customWidth="1"/>
    <col min="14123" max="14123" width="7.5546875" style="1447" customWidth="1"/>
    <col min="14124" max="14336" width="9.109375" style="1447"/>
    <col min="14337" max="14337" width="4.33203125" style="1447" customWidth="1"/>
    <col min="14338" max="14338" width="11" style="1447" customWidth="1"/>
    <col min="14339" max="14339" width="5" style="1447" customWidth="1"/>
    <col min="14340" max="14340" width="11.33203125" style="1447" customWidth="1"/>
    <col min="14341" max="14353" width="3.109375" style="1447" customWidth="1"/>
    <col min="14354" max="14354" width="10.33203125" style="1447" customWidth="1"/>
    <col min="14355" max="14356" width="5.109375" style="1447" customWidth="1"/>
    <col min="14357" max="14357" width="8.6640625" style="1447" customWidth="1"/>
    <col min="14358" max="14358" width="9" style="1447" customWidth="1"/>
    <col min="14359" max="14359" width="8.33203125" style="1447" customWidth="1"/>
    <col min="14360" max="14360" width="12.44140625" style="1447" customWidth="1"/>
    <col min="14361" max="14363" width="7.109375" style="1447" customWidth="1"/>
    <col min="14364" max="14365" width="9.33203125" style="1447" customWidth="1"/>
    <col min="14366" max="14366" width="9.109375" style="1447" customWidth="1"/>
    <col min="14367" max="14367" width="7.44140625" style="1447" customWidth="1"/>
    <col min="14368" max="14369" width="9.33203125" style="1447" customWidth="1"/>
    <col min="14370" max="14370" width="6.44140625" style="1447" customWidth="1"/>
    <col min="14371" max="14371" width="9.109375" style="1447"/>
    <col min="14372" max="14372" width="10.44140625" style="1447" customWidth="1"/>
    <col min="14373" max="14375" width="9.6640625" style="1447" customWidth="1"/>
    <col min="14376" max="14376" width="8.109375" style="1447" customWidth="1"/>
    <col min="14377" max="14378" width="8.44140625" style="1447" customWidth="1"/>
    <col min="14379" max="14379" width="7.5546875" style="1447" customWidth="1"/>
    <col min="14380" max="14592" width="9.109375" style="1447"/>
    <col min="14593" max="14593" width="4.33203125" style="1447" customWidth="1"/>
    <col min="14594" max="14594" width="11" style="1447" customWidth="1"/>
    <col min="14595" max="14595" width="5" style="1447" customWidth="1"/>
    <col min="14596" max="14596" width="11.33203125" style="1447" customWidth="1"/>
    <col min="14597" max="14609" width="3.109375" style="1447" customWidth="1"/>
    <col min="14610" max="14610" width="10.33203125" style="1447" customWidth="1"/>
    <col min="14611" max="14612" width="5.109375" style="1447" customWidth="1"/>
    <col min="14613" max="14613" width="8.6640625" style="1447" customWidth="1"/>
    <col min="14614" max="14614" width="9" style="1447" customWidth="1"/>
    <col min="14615" max="14615" width="8.33203125" style="1447" customWidth="1"/>
    <col min="14616" max="14616" width="12.44140625" style="1447" customWidth="1"/>
    <col min="14617" max="14619" width="7.109375" style="1447" customWidth="1"/>
    <col min="14620" max="14621" width="9.33203125" style="1447" customWidth="1"/>
    <col min="14622" max="14622" width="9.109375" style="1447" customWidth="1"/>
    <col min="14623" max="14623" width="7.44140625" style="1447" customWidth="1"/>
    <col min="14624" max="14625" width="9.33203125" style="1447" customWidth="1"/>
    <col min="14626" max="14626" width="6.44140625" style="1447" customWidth="1"/>
    <col min="14627" max="14627" width="9.109375" style="1447"/>
    <col min="14628" max="14628" width="10.44140625" style="1447" customWidth="1"/>
    <col min="14629" max="14631" width="9.6640625" style="1447" customWidth="1"/>
    <col min="14632" max="14632" width="8.109375" style="1447" customWidth="1"/>
    <col min="14633" max="14634" width="8.44140625" style="1447" customWidth="1"/>
    <col min="14635" max="14635" width="7.5546875" style="1447" customWidth="1"/>
    <col min="14636" max="14848" width="9.109375" style="1447"/>
    <col min="14849" max="14849" width="4.33203125" style="1447" customWidth="1"/>
    <col min="14850" max="14850" width="11" style="1447" customWidth="1"/>
    <col min="14851" max="14851" width="5" style="1447" customWidth="1"/>
    <col min="14852" max="14852" width="11.33203125" style="1447" customWidth="1"/>
    <col min="14853" max="14865" width="3.109375" style="1447" customWidth="1"/>
    <col min="14866" max="14866" width="10.33203125" style="1447" customWidth="1"/>
    <col min="14867" max="14868" width="5.109375" style="1447" customWidth="1"/>
    <col min="14869" max="14869" width="8.6640625" style="1447" customWidth="1"/>
    <col min="14870" max="14870" width="9" style="1447" customWidth="1"/>
    <col min="14871" max="14871" width="8.33203125" style="1447" customWidth="1"/>
    <col min="14872" max="14872" width="12.44140625" style="1447" customWidth="1"/>
    <col min="14873" max="14875" width="7.109375" style="1447" customWidth="1"/>
    <col min="14876" max="14877" width="9.33203125" style="1447" customWidth="1"/>
    <col min="14878" max="14878" width="9.109375" style="1447" customWidth="1"/>
    <col min="14879" max="14879" width="7.44140625" style="1447" customWidth="1"/>
    <col min="14880" max="14881" width="9.33203125" style="1447" customWidth="1"/>
    <col min="14882" max="14882" width="6.44140625" style="1447" customWidth="1"/>
    <col min="14883" max="14883" width="9.109375" style="1447"/>
    <col min="14884" max="14884" width="10.44140625" style="1447" customWidth="1"/>
    <col min="14885" max="14887" width="9.6640625" style="1447" customWidth="1"/>
    <col min="14888" max="14888" width="8.109375" style="1447" customWidth="1"/>
    <col min="14889" max="14890" width="8.44140625" style="1447" customWidth="1"/>
    <col min="14891" max="14891" width="7.5546875" style="1447" customWidth="1"/>
    <col min="14892" max="15104" width="9.109375" style="1447"/>
    <col min="15105" max="15105" width="4.33203125" style="1447" customWidth="1"/>
    <col min="15106" max="15106" width="11" style="1447" customWidth="1"/>
    <col min="15107" max="15107" width="5" style="1447" customWidth="1"/>
    <col min="15108" max="15108" width="11.33203125" style="1447" customWidth="1"/>
    <col min="15109" max="15121" width="3.109375" style="1447" customWidth="1"/>
    <col min="15122" max="15122" width="10.33203125" style="1447" customWidth="1"/>
    <col min="15123" max="15124" width="5.109375" style="1447" customWidth="1"/>
    <col min="15125" max="15125" width="8.6640625" style="1447" customWidth="1"/>
    <col min="15126" max="15126" width="9" style="1447" customWidth="1"/>
    <col min="15127" max="15127" width="8.33203125" style="1447" customWidth="1"/>
    <col min="15128" max="15128" width="12.44140625" style="1447" customWidth="1"/>
    <col min="15129" max="15131" width="7.109375" style="1447" customWidth="1"/>
    <col min="15132" max="15133" width="9.33203125" style="1447" customWidth="1"/>
    <col min="15134" max="15134" width="9.109375" style="1447" customWidth="1"/>
    <col min="15135" max="15135" width="7.44140625" style="1447" customWidth="1"/>
    <col min="15136" max="15137" width="9.33203125" style="1447" customWidth="1"/>
    <col min="15138" max="15138" width="6.44140625" style="1447" customWidth="1"/>
    <col min="15139" max="15139" width="9.109375" style="1447"/>
    <col min="15140" max="15140" width="10.44140625" style="1447" customWidth="1"/>
    <col min="15141" max="15143" width="9.6640625" style="1447" customWidth="1"/>
    <col min="15144" max="15144" width="8.109375" style="1447" customWidth="1"/>
    <col min="15145" max="15146" width="8.44140625" style="1447" customWidth="1"/>
    <col min="15147" max="15147" width="7.5546875" style="1447" customWidth="1"/>
    <col min="15148" max="15360" width="9.109375" style="1447"/>
    <col min="15361" max="15361" width="4.33203125" style="1447" customWidth="1"/>
    <col min="15362" max="15362" width="11" style="1447" customWidth="1"/>
    <col min="15363" max="15363" width="5" style="1447" customWidth="1"/>
    <col min="15364" max="15364" width="11.33203125" style="1447" customWidth="1"/>
    <col min="15365" max="15377" width="3.109375" style="1447" customWidth="1"/>
    <col min="15378" max="15378" width="10.33203125" style="1447" customWidth="1"/>
    <col min="15379" max="15380" width="5.109375" style="1447" customWidth="1"/>
    <col min="15381" max="15381" width="8.6640625" style="1447" customWidth="1"/>
    <col min="15382" max="15382" width="9" style="1447" customWidth="1"/>
    <col min="15383" max="15383" width="8.33203125" style="1447" customWidth="1"/>
    <col min="15384" max="15384" width="12.44140625" style="1447" customWidth="1"/>
    <col min="15385" max="15387" width="7.109375" style="1447" customWidth="1"/>
    <col min="15388" max="15389" width="9.33203125" style="1447" customWidth="1"/>
    <col min="15390" max="15390" width="9.109375" style="1447" customWidth="1"/>
    <col min="15391" max="15391" width="7.44140625" style="1447" customWidth="1"/>
    <col min="15392" max="15393" width="9.33203125" style="1447" customWidth="1"/>
    <col min="15394" max="15394" width="6.44140625" style="1447" customWidth="1"/>
    <col min="15395" max="15395" width="9.109375" style="1447"/>
    <col min="15396" max="15396" width="10.44140625" style="1447" customWidth="1"/>
    <col min="15397" max="15399" width="9.6640625" style="1447" customWidth="1"/>
    <col min="15400" max="15400" width="8.109375" style="1447" customWidth="1"/>
    <col min="15401" max="15402" width="8.44140625" style="1447" customWidth="1"/>
    <col min="15403" max="15403" width="7.5546875" style="1447" customWidth="1"/>
    <col min="15404" max="15616" width="9.109375" style="1447"/>
    <col min="15617" max="15617" width="4.33203125" style="1447" customWidth="1"/>
    <col min="15618" max="15618" width="11" style="1447" customWidth="1"/>
    <col min="15619" max="15619" width="5" style="1447" customWidth="1"/>
    <col min="15620" max="15620" width="11.33203125" style="1447" customWidth="1"/>
    <col min="15621" max="15633" width="3.109375" style="1447" customWidth="1"/>
    <col min="15634" max="15634" width="10.33203125" style="1447" customWidth="1"/>
    <col min="15635" max="15636" width="5.109375" style="1447" customWidth="1"/>
    <col min="15637" max="15637" width="8.6640625" style="1447" customWidth="1"/>
    <col min="15638" max="15638" width="9" style="1447" customWidth="1"/>
    <col min="15639" max="15639" width="8.33203125" style="1447" customWidth="1"/>
    <col min="15640" max="15640" width="12.44140625" style="1447" customWidth="1"/>
    <col min="15641" max="15643" width="7.109375" style="1447" customWidth="1"/>
    <col min="15644" max="15645" width="9.33203125" style="1447" customWidth="1"/>
    <col min="15646" max="15646" width="9.109375" style="1447" customWidth="1"/>
    <col min="15647" max="15647" width="7.44140625" style="1447" customWidth="1"/>
    <col min="15648" max="15649" width="9.33203125" style="1447" customWidth="1"/>
    <col min="15650" max="15650" width="6.44140625" style="1447" customWidth="1"/>
    <col min="15651" max="15651" width="9.109375" style="1447"/>
    <col min="15652" max="15652" width="10.44140625" style="1447" customWidth="1"/>
    <col min="15653" max="15655" width="9.6640625" style="1447" customWidth="1"/>
    <col min="15656" max="15656" width="8.109375" style="1447" customWidth="1"/>
    <col min="15657" max="15658" width="8.44140625" style="1447" customWidth="1"/>
    <col min="15659" max="15659" width="7.5546875" style="1447" customWidth="1"/>
    <col min="15660" max="15872" width="9.109375" style="1447"/>
    <col min="15873" max="15873" width="4.33203125" style="1447" customWidth="1"/>
    <col min="15874" max="15874" width="11" style="1447" customWidth="1"/>
    <col min="15875" max="15875" width="5" style="1447" customWidth="1"/>
    <col min="15876" max="15876" width="11.33203125" style="1447" customWidth="1"/>
    <col min="15877" max="15889" width="3.109375" style="1447" customWidth="1"/>
    <col min="15890" max="15890" width="10.33203125" style="1447" customWidth="1"/>
    <col min="15891" max="15892" width="5.109375" style="1447" customWidth="1"/>
    <col min="15893" max="15893" width="8.6640625" style="1447" customWidth="1"/>
    <col min="15894" max="15894" width="9" style="1447" customWidth="1"/>
    <col min="15895" max="15895" width="8.33203125" style="1447" customWidth="1"/>
    <col min="15896" max="15896" width="12.44140625" style="1447" customWidth="1"/>
    <col min="15897" max="15899" width="7.109375" style="1447" customWidth="1"/>
    <col min="15900" max="15901" width="9.33203125" style="1447" customWidth="1"/>
    <col min="15902" max="15902" width="9.109375" style="1447" customWidth="1"/>
    <col min="15903" max="15903" width="7.44140625" style="1447" customWidth="1"/>
    <col min="15904" max="15905" width="9.33203125" style="1447" customWidth="1"/>
    <col min="15906" max="15906" width="6.44140625" style="1447" customWidth="1"/>
    <col min="15907" max="15907" width="9.109375" style="1447"/>
    <col min="15908" max="15908" width="10.44140625" style="1447" customWidth="1"/>
    <col min="15909" max="15911" width="9.6640625" style="1447" customWidth="1"/>
    <col min="15912" max="15912" width="8.109375" style="1447" customWidth="1"/>
    <col min="15913" max="15914" width="8.44140625" style="1447" customWidth="1"/>
    <col min="15915" max="15915" width="7.5546875" style="1447" customWidth="1"/>
    <col min="15916" max="16128" width="9.109375" style="1447"/>
    <col min="16129" max="16129" width="4.33203125" style="1447" customWidth="1"/>
    <col min="16130" max="16130" width="11" style="1447" customWidth="1"/>
    <col min="16131" max="16131" width="5" style="1447" customWidth="1"/>
    <col min="16132" max="16132" width="11.33203125" style="1447" customWidth="1"/>
    <col min="16133" max="16145" width="3.109375" style="1447" customWidth="1"/>
    <col min="16146" max="16146" width="10.33203125" style="1447" customWidth="1"/>
    <col min="16147" max="16148" width="5.109375" style="1447" customWidth="1"/>
    <col min="16149" max="16149" width="8.6640625" style="1447" customWidth="1"/>
    <col min="16150" max="16150" width="9" style="1447" customWidth="1"/>
    <col min="16151" max="16151" width="8.33203125" style="1447" customWidth="1"/>
    <col min="16152" max="16152" width="12.44140625" style="1447" customWidth="1"/>
    <col min="16153" max="16155" width="7.109375" style="1447" customWidth="1"/>
    <col min="16156" max="16157" width="9.33203125" style="1447" customWidth="1"/>
    <col min="16158" max="16158" width="9.109375" style="1447" customWidth="1"/>
    <col min="16159" max="16159" width="7.44140625" style="1447" customWidth="1"/>
    <col min="16160" max="16161" width="9.33203125" style="1447" customWidth="1"/>
    <col min="16162" max="16162" width="6.44140625" style="1447" customWidth="1"/>
    <col min="16163" max="16163" width="9.109375" style="1447"/>
    <col min="16164" max="16164" width="10.44140625" style="1447" customWidth="1"/>
    <col min="16165" max="16167" width="9.6640625" style="1447" customWidth="1"/>
    <col min="16168" max="16168" width="8.109375" style="1447" customWidth="1"/>
    <col min="16169" max="16170" width="8.44140625" style="1447" customWidth="1"/>
    <col min="16171" max="16171" width="7.5546875" style="1447" customWidth="1"/>
    <col min="16172" max="16384" width="9.109375" style="1447"/>
  </cols>
  <sheetData>
    <row r="1" spans="1:255" s="1442" customFormat="1" ht="18">
      <c r="A1" s="1441" t="s">
        <v>2963</v>
      </c>
      <c r="R1" s="1443" t="str">
        <f>+'Master Data'!F531</f>
        <v>Annexure 12</v>
      </c>
      <c r="S1" s="1444"/>
      <c r="T1" s="1444"/>
      <c r="U1" s="1444"/>
      <c r="V1" s="1444"/>
      <c r="W1" s="1444"/>
      <c r="X1" s="1444"/>
      <c r="Y1" s="1444"/>
      <c r="Z1" s="1444"/>
      <c r="AA1" s="1444"/>
      <c r="AB1" s="1444"/>
      <c r="AC1" s="1444"/>
      <c r="AD1" s="1444"/>
      <c r="AE1" s="1444"/>
      <c r="AF1" s="1444"/>
      <c r="AG1" s="1444"/>
      <c r="AH1" s="1444"/>
      <c r="AI1" s="1444"/>
      <c r="AJ1" s="1444"/>
      <c r="AK1" s="1445"/>
      <c r="AL1" s="1444"/>
      <c r="AM1" s="1444"/>
      <c r="AN1" s="1444"/>
      <c r="AO1" s="1444"/>
      <c r="AP1" s="1444"/>
      <c r="AQ1" s="1444"/>
      <c r="AR1" s="1444"/>
    </row>
    <row r="2" spans="1:255" s="1442" customFormat="1" ht="18">
      <c r="A2" s="1446" t="s">
        <v>2964</v>
      </c>
      <c r="R2" s="1443"/>
      <c r="S2" s="1444"/>
      <c r="T2" s="1444"/>
      <c r="U2" s="1444"/>
      <c r="V2" s="1444"/>
      <c r="W2" s="1444"/>
      <c r="X2" s="1444"/>
      <c r="Y2" s="1444"/>
      <c r="Z2" s="1444"/>
      <c r="AA2" s="1444"/>
      <c r="AB2" s="1444"/>
      <c r="AC2" s="1444"/>
      <c r="AD2" s="1444"/>
      <c r="AE2" s="1444"/>
      <c r="AF2" s="1444"/>
      <c r="AG2" s="1444"/>
      <c r="AH2" s="1444"/>
      <c r="AI2" s="1444"/>
      <c r="AJ2" s="1444"/>
      <c r="AK2" s="1445"/>
      <c r="AL2" s="1444"/>
      <c r="AM2" s="1444"/>
      <c r="AN2" s="1444"/>
      <c r="AO2" s="1444"/>
      <c r="AP2" s="1444"/>
      <c r="AQ2" s="1444"/>
      <c r="AR2" s="1444"/>
    </row>
    <row r="3" spans="1:255" ht="9.75" customHeight="1">
      <c r="C3" s="1446"/>
      <c r="AB3" s="1450"/>
      <c r="AC3" s="1450"/>
      <c r="AD3" s="1450"/>
      <c r="AE3" s="1450"/>
      <c r="AF3" s="1450"/>
      <c r="AG3" s="1450"/>
      <c r="AH3" s="1450"/>
      <c r="AI3" s="1450"/>
      <c r="AJ3" s="1450"/>
    </row>
    <row r="4" spans="1:255" s="1458" customFormat="1" ht="18">
      <c r="A4" s="1450" t="s">
        <v>2965</v>
      </c>
      <c r="B4" s="1452"/>
      <c r="C4" s="1452"/>
      <c r="D4" s="1452"/>
      <c r="E4" s="1453"/>
      <c r="F4" s="1453"/>
      <c r="G4" s="1453"/>
      <c r="H4" s="1453"/>
      <c r="I4" s="1453"/>
      <c r="J4" s="1453"/>
      <c r="K4" s="1453"/>
      <c r="L4" s="1453"/>
      <c r="M4" s="1453"/>
      <c r="N4" s="1453"/>
      <c r="O4" s="1453"/>
      <c r="P4" s="1453"/>
      <c r="Q4" s="1453"/>
      <c r="R4" s="1454"/>
      <c r="S4" s="1455"/>
      <c r="T4" s="1455"/>
      <c r="U4" s="1455"/>
      <c r="V4" s="1455"/>
      <c r="W4" s="1455"/>
      <c r="X4" s="1455"/>
      <c r="Y4" s="3611" t="s">
        <v>3645</v>
      </c>
      <c r="Z4" s="2069"/>
      <c r="AA4" s="2069"/>
      <c r="AB4" s="3607" t="str">
        <f>+'Master Data'!D13</f>
        <v>021077</v>
      </c>
      <c r="AC4" s="3607"/>
      <c r="AD4" s="3607"/>
      <c r="AE4" s="1450"/>
      <c r="AF4" s="1450" t="s">
        <v>2966</v>
      </c>
      <c r="AG4" s="1450"/>
      <c r="AH4" s="1450"/>
      <c r="AI4" s="1450"/>
      <c r="AJ4" s="1457"/>
      <c r="AK4" s="1456"/>
      <c r="AL4" s="1456"/>
      <c r="AM4" s="1456"/>
      <c r="AN4" s="1456"/>
      <c r="AO4" s="1456"/>
      <c r="AP4" s="1456"/>
      <c r="AQ4" s="1456"/>
      <c r="AR4" s="1456"/>
      <c r="AS4" s="1452"/>
      <c r="AT4" s="1452"/>
      <c r="AU4" s="1452"/>
      <c r="AV4" s="1452"/>
      <c r="AW4" s="1452"/>
      <c r="AX4" s="1452"/>
      <c r="AY4" s="1452"/>
      <c r="AZ4" s="1452"/>
      <c r="BA4" s="1452"/>
      <c r="BB4" s="1452"/>
      <c r="BC4" s="1452"/>
      <c r="BD4" s="1452"/>
      <c r="BE4" s="1452"/>
      <c r="BF4" s="1452"/>
      <c r="BG4" s="1452"/>
      <c r="BH4" s="1452"/>
      <c r="BI4" s="1452"/>
      <c r="BJ4" s="1452"/>
      <c r="BK4" s="1452"/>
      <c r="BL4" s="1452"/>
      <c r="BM4" s="1452"/>
      <c r="BN4" s="1452"/>
      <c r="BO4" s="1452"/>
      <c r="BP4" s="1452"/>
      <c r="BQ4" s="1452"/>
      <c r="BR4" s="1452"/>
      <c r="BS4" s="1452"/>
      <c r="BT4" s="1452"/>
      <c r="BU4" s="1452"/>
      <c r="BV4" s="1452"/>
      <c r="BW4" s="1452"/>
      <c r="BX4" s="1452"/>
      <c r="BY4" s="1452"/>
      <c r="BZ4" s="1452"/>
      <c r="CA4" s="1452"/>
      <c r="CB4" s="1452"/>
      <c r="CC4" s="1452"/>
      <c r="CD4" s="1452"/>
      <c r="CE4" s="1452"/>
      <c r="CF4" s="1452"/>
      <c r="CG4" s="1452"/>
      <c r="CH4" s="1452"/>
      <c r="CI4" s="1452"/>
      <c r="CJ4" s="1452"/>
      <c r="CK4" s="1452"/>
      <c r="CL4" s="1452"/>
      <c r="CM4" s="1452"/>
      <c r="CN4" s="1452"/>
      <c r="CO4" s="1452"/>
      <c r="CP4" s="1452"/>
      <c r="CQ4" s="1452"/>
      <c r="CR4" s="1452"/>
      <c r="CS4" s="1452"/>
      <c r="CT4" s="1452"/>
      <c r="CU4" s="1452"/>
      <c r="CV4" s="1452"/>
      <c r="CW4" s="1452"/>
      <c r="CX4" s="1452"/>
      <c r="CY4" s="1452"/>
      <c r="CZ4" s="1452"/>
      <c r="DA4" s="1452"/>
      <c r="DB4" s="1452"/>
      <c r="DC4" s="1452"/>
      <c r="DD4" s="1452"/>
      <c r="DE4" s="1452"/>
      <c r="DF4" s="1452"/>
      <c r="DG4" s="1452"/>
      <c r="DH4" s="1452"/>
      <c r="DI4" s="1452"/>
      <c r="DJ4" s="1452"/>
      <c r="DK4" s="1452"/>
      <c r="DL4" s="1452"/>
      <c r="DM4" s="1452"/>
      <c r="DN4" s="1452"/>
      <c r="DO4" s="1452"/>
      <c r="DP4" s="1452"/>
      <c r="DQ4" s="1452"/>
      <c r="DR4" s="1452"/>
      <c r="DS4" s="1452"/>
      <c r="DT4" s="1452"/>
      <c r="DU4" s="1452"/>
      <c r="DV4" s="1452"/>
      <c r="DW4" s="1452"/>
      <c r="DX4" s="1452"/>
      <c r="DY4" s="1452"/>
      <c r="DZ4" s="1452"/>
      <c r="EA4" s="1452"/>
      <c r="EB4" s="1452"/>
      <c r="EC4" s="1452"/>
      <c r="ED4" s="1452"/>
      <c r="EE4" s="1452"/>
      <c r="EF4" s="1452"/>
      <c r="EG4" s="1452"/>
      <c r="EH4" s="1452"/>
      <c r="EI4" s="1452"/>
      <c r="EJ4" s="1452"/>
      <c r="EK4" s="1452"/>
      <c r="EL4" s="1452"/>
      <c r="EM4" s="1452"/>
      <c r="EN4" s="1452"/>
      <c r="EO4" s="1452"/>
      <c r="EP4" s="1452"/>
      <c r="EQ4" s="1452"/>
      <c r="ER4" s="1452"/>
      <c r="ES4" s="1452"/>
      <c r="ET4" s="1452"/>
      <c r="EU4" s="1452"/>
      <c r="EV4" s="1452"/>
      <c r="EW4" s="1452"/>
      <c r="EX4" s="1452"/>
      <c r="EY4" s="1452"/>
      <c r="EZ4" s="1452"/>
      <c r="FA4" s="1452"/>
      <c r="FB4" s="1452"/>
      <c r="FC4" s="1452"/>
      <c r="FD4" s="1452"/>
      <c r="FE4" s="1452"/>
      <c r="FF4" s="1452"/>
      <c r="FG4" s="1452"/>
      <c r="FH4" s="1452"/>
      <c r="FI4" s="1452"/>
      <c r="FJ4" s="1452"/>
      <c r="FK4" s="1452"/>
      <c r="FL4" s="1452"/>
      <c r="FM4" s="1452"/>
      <c r="FN4" s="1452"/>
      <c r="FO4" s="1452"/>
      <c r="FP4" s="1452"/>
      <c r="FQ4" s="1452"/>
      <c r="FR4" s="1452"/>
      <c r="FS4" s="1452"/>
      <c r="FT4" s="1452"/>
      <c r="FU4" s="1452"/>
      <c r="FV4" s="1452"/>
      <c r="FW4" s="1452"/>
      <c r="FX4" s="1452"/>
      <c r="FY4" s="1452"/>
      <c r="FZ4" s="1452"/>
      <c r="GA4" s="1452"/>
      <c r="GB4" s="1452"/>
      <c r="GC4" s="1452"/>
      <c r="GD4" s="1452"/>
      <c r="GE4" s="1452"/>
      <c r="GF4" s="1452"/>
      <c r="GG4" s="1452"/>
      <c r="GH4" s="1452"/>
      <c r="GI4" s="1452"/>
      <c r="GJ4" s="1452"/>
      <c r="GK4" s="1452"/>
      <c r="GL4" s="1452"/>
      <c r="GM4" s="1452"/>
      <c r="GN4" s="1452"/>
      <c r="GO4" s="1452"/>
      <c r="GP4" s="1452"/>
      <c r="GQ4" s="1452"/>
      <c r="GR4" s="1452"/>
      <c r="GS4" s="1452"/>
      <c r="GT4" s="1452"/>
      <c r="GU4" s="1452"/>
      <c r="GV4" s="1452"/>
      <c r="GW4" s="1452"/>
      <c r="GX4" s="1452"/>
      <c r="GY4" s="1452"/>
      <c r="GZ4" s="1452"/>
      <c r="HA4" s="1452"/>
      <c r="HB4" s="1452"/>
      <c r="HC4" s="1452"/>
      <c r="HD4" s="1452"/>
      <c r="HE4" s="1452"/>
      <c r="HF4" s="1452"/>
      <c r="HG4" s="1452"/>
      <c r="HH4" s="1452"/>
      <c r="HI4" s="1452"/>
      <c r="HJ4" s="1452"/>
      <c r="HK4" s="1452"/>
      <c r="HL4" s="1452"/>
      <c r="HM4" s="1452"/>
      <c r="HN4" s="1452"/>
      <c r="HO4" s="1452"/>
      <c r="HP4" s="1452"/>
      <c r="HQ4" s="1452"/>
      <c r="HR4" s="1452"/>
      <c r="HS4" s="1452"/>
      <c r="HT4" s="1452"/>
      <c r="HU4" s="1452"/>
      <c r="HV4" s="1452"/>
      <c r="HW4" s="1452"/>
      <c r="HX4" s="1452"/>
      <c r="HY4" s="1452"/>
      <c r="HZ4" s="1452"/>
      <c r="IA4" s="1452"/>
      <c r="IB4" s="1452"/>
      <c r="IC4" s="1452"/>
      <c r="ID4" s="1452"/>
      <c r="IE4" s="1452"/>
      <c r="IF4" s="1452"/>
      <c r="IG4" s="1452"/>
      <c r="IH4" s="1452"/>
      <c r="II4" s="1452"/>
      <c r="IJ4" s="1452"/>
      <c r="IK4" s="1452"/>
      <c r="IL4" s="1452"/>
      <c r="IM4" s="1452"/>
      <c r="IN4" s="1452"/>
      <c r="IO4" s="1452"/>
      <c r="IP4" s="1452"/>
      <c r="IQ4" s="1452"/>
      <c r="IR4" s="1452"/>
      <c r="IS4" s="1452"/>
      <c r="IT4" s="1452"/>
      <c r="IU4" s="1452"/>
    </row>
    <row r="5" spans="1:255" s="1458" customFormat="1" ht="6" customHeight="1">
      <c r="A5" s="1450"/>
      <c r="B5" s="1452"/>
      <c r="C5" s="1452"/>
      <c r="D5" s="1452"/>
      <c r="E5" s="1452"/>
      <c r="F5" s="1452"/>
      <c r="G5" s="1452"/>
      <c r="H5" s="1452"/>
      <c r="I5" s="1452"/>
      <c r="J5" s="1452"/>
      <c r="K5" s="1452"/>
      <c r="L5" s="1452"/>
      <c r="M5" s="1452"/>
      <c r="N5" s="1452"/>
      <c r="O5" s="1452"/>
      <c r="P5" s="1452"/>
      <c r="Q5" s="1452"/>
      <c r="S5" s="1456"/>
      <c r="T5" s="1456"/>
      <c r="U5" s="1456"/>
      <c r="V5" s="1456"/>
      <c r="W5" s="1456"/>
      <c r="X5" s="1456"/>
      <c r="Y5" s="1456"/>
      <c r="Z5" s="1450"/>
      <c r="AA5" s="1456"/>
      <c r="AB5" s="1450"/>
      <c r="AC5" s="1450"/>
      <c r="AD5" s="1450"/>
      <c r="AE5" s="1450"/>
      <c r="AF5" s="1450"/>
      <c r="AG5" s="1450"/>
      <c r="AH5" s="1450"/>
      <c r="AI5" s="1450"/>
      <c r="AJ5" s="1457"/>
      <c r="AK5" s="1456"/>
      <c r="AL5" s="1456"/>
      <c r="AM5" s="1456"/>
      <c r="AN5" s="1456"/>
      <c r="AO5" s="1456"/>
      <c r="AP5" s="1456"/>
      <c r="AQ5" s="1456"/>
      <c r="AR5" s="1456"/>
      <c r="AS5" s="1452"/>
      <c r="AT5" s="1452"/>
      <c r="AU5" s="1452"/>
      <c r="AV5" s="1452"/>
      <c r="AW5" s="1452"/>
      <c r="AX5" s="1452"/>
      <c r="AY5" s="1452"/>
      <c r="AZ5" s="1452"/>
      <c r="BA5" s="1452"/>
      <c r="BB5" s="1452"/>
      <c r="BC5" s="1452"/>
      <c r="BD5" s="1452"/>
      <c r="BE5" s="1452"/>
      <c r="BF5" s="1452"/>
      <c r="BG5" s="1452"/>
      <c r="BH5" s="1452"/>
      <c r="BI5" s="1452"/>
      <c r="BJ5" s="1452"/>
      <c r="BK5" s="1452"/>
      <c r="BL5" s="1452"/>
      <c r="BM5" s="1452"/>
      <c r="BN5" s="1452"/>
      <c r="BO5" s="1452"/>
      <c r="BP5" s="1452"/>
      <c r="BQ5" s="1452"/>
      <c r="BR5" s="1452"/>
      <c r="BS5" s="1452"/>
      <c r="BT5" s="1452"/>
      <c r="BU5" s="1452"/>
      <c r="BV5" s="1452"/>
      <c r="BW5" s="1452"/>
      <c r="BX5" s="1452"/>
      <c r="BY5" s="1452"/>
      <c r="BZ5" s="1452"/>
      <c r="CA5" s="1452"/>
      <c r="CB5" s="1452"/>
      <c r="CC5" s="1452"/>
      <c r="CD5" s="1452"/>
      <c r="CE5" s="1452"/>
      <c r="CF5" s="1452"/>
      <c r="CG5" s="1452"/>
      <c r="CH5" s="1452"/>
      <c r="CI5" s="1452"/>
      <c r="CJ5" s="1452"/>
      <c r="CK5" s="1452"/>
      <c r="CL5" s="1452"/>
      <c r="CM5" s="1452"/>
      <c r="CN5" s="1452"/>
      <c r="CO5" s="1452"/>
      <c r="CP5" s="1452"/>
      <c r="CQ5" s="1452"/>
      <c r="CR5" s="1452"/>
      <c r="CS5" s="1452"/>
      <c r="CT5" s="1452"/>
      <c r="CU5" s="1452"/>
      <c r="CV5" s="1452"/>
      <c r="CW5" s="1452"/>
      <c r="CX5" s="1452"/>
      <c r="CY5" s="1452"/>
      <c r="CZ5" s="1452"/>
      <c r="DA5" s="1452"/>
      <c r="DB5" s="1452"/>
      <c r="DC5" s="1452"/>
      <c r="DD5" s="1452"/>
      <c r="DE5" s="1452"/>
      <c r="DF5" s="1452"/>
      <c r="DG5" s="1452"/>
      <c r="DH5" s="1452"/>
      <c r="DI5" s="1452"/>
      <c r="DJ5" s="1452"/>
      <c r="DK5" s="1452"/>
      <c r="DL5" s="1452"/>
      <c r="DM5" s="1452"/>
      <c r="DN5" s="1452"/>
      <c r="DO5" s="1452"/>
      <c r="DP5" s="1452"/>
      <c r="DQ5" s="1452"/>
      <c r="DR5" s="1452"/>
      <c r="DS5" s="1452"/>
      <c r="DT5" s="1452"/>
      <c r="DU5" s="1452"/>
      <c r="DV5" s="1452"/>
      <c r="DW5" s="1452"/>
      <c r="DX5" s="1452"/>
      <c r="DY5" s="1452"/>
      <c r="DZ5" s="1452"/>
      <c r="EA5" s="1452"/>
      <c r="EB5" s="1452"/>
      <c r="EC5" s="1452"/>
      <c r="ED5" s="1452"/>
      <c r="EE5" s="1452"/>
      <c r="EF5" s="1452"/>
      <c r="EG5" s="1452"/>
      <c r="EH5" s="1452"/>
      <c r="EI5" s="1452"/>
      <c r="EJ5" s="1452"/>
      <c r="EK5" s="1452"/>
      <c r="EL5" s="1452"/>
      <c r="EM5" s="1452"/>
      <c r="EN5" s="1452"/>
      <c r="EO5" s="1452"/>
      <c r="EP5" s="1452"/>
      <c r="EQ5" s="1452"/>
      <c r="ER5" s="1452"/>
      <c r="ES5" s="1452"/>
      <c r="ET5" s="1452"/>
      <c r="EU5" s="1452"/>
      <c r="EV5" s="1452"/>
      <c r="EW5" s="1452"/>
      <c r="EX5" s="1452"/>
      <c r="EY5" s="1452"/>
      <c r="EZ5" s="1452"/>
      <c r="FA5" s="1452"/>
      <c r="FB5" s="1452"/>
      <c r="FC5" s="1452"/>
      <c r="FD5" s="1452"/>
      <c r="FE5" s="1452"/>
      <c r="FF5" s="1452"/>
      <c r="FG5" s="1452"/>
      <c r="FH5" s="1452"/>
      <c r="FI5" s="1452"/>
      <c r="FJ5" s="1452"/>
      <c r="FK5" s="1452"/>
      <c r="FL5" s="1452"/>
      <c r="FM5" s="1452"/>
      <c r="FN5" s="1452"/>
      <c r="FO5" s="1452"/>
      <c r="FP5" s="1452"/>
      <c r="FQ5" s="1452"/>
      <c r="FR5" s="1452"/>
      <c r="FS5" s="1452"/>
      <c r="FT5" s="1452"/>
      <c r="FU5" s="1452"/>
      <c r="FV5" s="1452"/>
      <c r="FW5" s="1452"/>
      <c r="FX5" s="1452"/>
      <c r="FY5" s="1452"/>
      <c r="FZ5" s="1452"/>
      <c r="GA5" s="1452"/>
      <c r="GB5" s="1452"/>
      <c r="GC5" s="1452"/>
      <c r="GD5" s="1452"/>
      <c r="GE5" s="1452"/>
      <c r="GF5" s="1452"/>
      <c r="GG5" s="1452"/>
      <c r="GH5" s="1452"/>
      <c r="GI5" s="1452"/>
      <c r="GJ5" s="1452"/>
      <c r="GK5" s="1452"/>
      <c r="GL5" s="1452"/>
      <c r="GM5" s="1452"/>
      <c r="GN5" s="1452"/>
      <c r="GO5" s="1452"/>
      <c r="GP5" s="1452"/>
      <c r="GQ5" s="1452"/>
      <c r="GR5" s="1452"/>
      <c r="GS5" s="1452"/>
      <c r="GT5" s="1452"/>
      <c r="GU5" s="1452"/>
      <c r="GV5" s="1452"/>
      <c r="GW5" s="1452"/>
      <c r="GX5" s="1452"/>
      <c r="GY5" s="1452"/>
      <c r="GZ5" s="1452"/>
      <c r="HA5" s="1452"/>
      <c r="HB5" s="1452"/>
      <c r="HC5" s="1452"/>
      <c r="HD5" s="1452"/>
      <c r="HE5" s="1452"/>
      <c r="HF5" s="1452"/>
      <c r="HG5" s="1452"/>
      <c r="HH5" s="1452"/>
      <c r="HI5" s="1452"/>
      <c r="HJ5" s="1452"/>
      <c r="HK5" s="1452"/>
      <c r="HL5" s="1452"/>
      <c r="HM5" s="1452"/>
      <c r="HN5" s="1452"/>
      <c r="HO5" s="1452"/>
      <c r="HP5" s="1452"/>
      <c r="HQ5" s="1452"/>
      <c r="HR5" s="1452"/>
      <c r="HS5" s="1452"/>
      <c r="HT5" s="1452"/>
      <c r="HU5" s="1452"/>
      <c r="HV5" s="1452"/>
      <c r="HW5" s="1452"/>
      <c r="HX5" s="1452"/>
      <c r="HY5" s="1452"/>
      <c r="HZ5" s="1452"/>
      <c r="IA5" s="1452"/>
      <c r="IB5" s="1452"/>
      <c r="IC5" s="1452"/>
      <c r="ID5" s="1452"/>
      <c r="IE5" s="1452"/>
      <c r="IF5" s="1452"/>
      <c r="IG5" s="1452"/>
      <c r="IH5" s="1452"/>
      <c r="II5" s="1452"/>
      <c r="IJ5" s="1452"/>
      <c r="IK5" s="1452"/>
      <c r="IL5" s="1452"/>
      <c r="IM5" s="1452"/>
      <c r="IN5" s="1452"/>
      <c r="IO5" s="1452"/>
      <c r="IP5" s="1452"/>
      <c r="IQ5" s="1452"/>
      <c r="IR5" s="1452"/>
      <c r="IS5" s="1452"/>
      <c r="IT5" s="1452"/>
      <c r="IU5" s="1452"/>
    </row>
    <row r="6" spans="1:255" s="1458" customFormat="1" ht="37.950000000000003" customHeight="1">
      <c r="A6" s="1459" t="s">
        <v>2967</v>
      </c>
      <c r="B6" s="1452"/>
      <c r="C6" s="1452"/>
      <c r="D6" s="1452"/>
      <c r="E6" s="3608" t="s">
        <v>3580</v>
      </c>
      <c r="F6" s="3609"/>
      <c r="G6" s="3609"/>
      <c r="H6" s="3609"/>
      <c r="I6" s="3609"/>
      <c r="J6" s="3609"/>
      <c r="K6" s="3609"/>
      <c r="L6" s="3609"/>
      <c r="M6" s="3609"/>
      <c r="N6" s="3609"/>
      <c r="O6" s="3609"/>
      <c r="P6" s="3609"/>
      <c r="Q6" s="3609"/>
      <c r="R6" s="3609"/>
      <c r="S6" s="3609"/>
      <c r="T6" s="3609"/>
      <c r="U6" s="3609"/>
      <c r="V6" s="3609"/>
      <c r="W6" s="3609"/>
      <c r="X6" s="3610"/>
      <c r="Y6" s="1456"/>
      <c r="Z6" s="1450" t="s">
        <v>2968</v>
      </c>
      <c r="AA6" s="1456"/>
      <c r="AB6" s="1450"/>
      <c r="AC6" s="1450"/>
      <c r="AD6" s="1450"/>
      <c r="AE6" s="1450"/>
      <c r="AF6" s="1450" t="s">
        <v>2969</v>
      </c>
      <c r="AG6" s="1450"/>
      <c r="AH6" s="1450"/>
      <c r="AI6" s="1450"/>
      <c r="AJ6" s="1457"/>
      <c r="AK6" s="1456"/>
      <c r="AL6" s="1456"/>
      <c r="AM6" s="1456"/>
      <c r="AN6" s="1456"/>
      <c r="AO6" s="1456"/>
      <c r="AP6" s="1456"/>
      <c r="AQ6" s="1456"/>
      <c r="AR6" s="1456"/>
      <c r="AS6" s="1452"/>
      <c r="AT6" s="1452"/>
      <c r="AU6" s="1452"/>
      <c r="AV6" s="1452"/>
      <c r="AW6" s="1452"/>
      <c r="AX6" s="1452"/>
      <c r="AY6" s="1452"/>
      <c r="AZ6" s="1452"/>
      <c r="BA6" s="1452"/>
      <c r="BB6" s="1452"/>
      <c r="BC6" s="1452"/>
      <c r="BD6" s="1452"/>
      <c r="BE6" s="1452"/>
      <c r="BF6" s="1452"/>
      <c r="BG6" s="1452"/>
      <c r="BH6" s="1452"/>
      <c r="BI6" s="1452"/>
      <c r="BJ6" s="1452"/>
      <c r="BK6" s="1452"/>
      <c r="BL6" s="1452"/>
      <c r="BM6" s="1452"/>
      <c r="BN6" s="1452"/>
      <c r="BO6" s="1452"/>
      <c r="BP6" s="1452"/>
      <c r="BQ6" s="1452"/>
      <c r="BR6" s="1452"/>
      <c r="BS6" s="1452"/>
      <c r="BT6" s="1452"/>
      <c r="BU6" s="1452"/>
      <c r="BV6" s="1452"/>
      <c r="BW6" s="1452"/>
      <c r="BX6" s="1452"/>
      <c r="BY6" s="1452"/>
      <c r="BZ6" s="1452"/>
      <c r="CA6" s="1452"/>
      <c r="CB6" s="1452"/>
      <c r="CC6" s="1452"/>
      <c r="CD6" s="1452"/>
      <c r="CE6" s="1452"/>
      <c r="CF6" s="1452"/>
      <c r="CG6" s="1452"/>
      <c r="CH6" s="1452"/>
      <c r="CI6" s="1452"/>
      <c r="CJ6" s="1452"/>
      <c r="CK6" s="1452"/>
      <c r="CL6" s="1452"/>
      <c r="CM6" s="1452"/>
      <c r="CN6" s="1452"/>
      <c r="CO6" s="1452"/>
      <c r="CP6" s="1452"/>
      <c r="CQ6" s="1452"/>
      <c r="CR6" s="1452"/>
      <c r="CS6" s="1452"/>
      <c r="CT6" s="1452"/>
      <c r="CU6" s="1452"/>
      <c r="CV6" s="1452"/>
      <c r="CW6" s="1452"/>
      <c r="CX6" s="1452"/>
      <c r="CY6" s="1452"/>
      <c r="CZ6" s="1452"/>
      <c r="DA6" s="1452"/>
      <c r="DB6" s="1452"/>
      <c r="DC6" s="1452"/>
      <c r="DD6" s="1452"/>
      <c r="DE6" s="1452"/>
      <c r="DF6" s="1452"/>
      <c r="DG6" s="1452"/>
      <c r="DH6" s="1452"/>
      <c r="DI6" s="1452"/>
      <c r="DJ6" s="1452"/>
      <c r="DK6" s="1452"/>
      <c r="DL6" s="1452"/>
      <c r="DM6" s="1452"/>
      <c r="DN6" s="1452"/>
      <c r="DO6" s="1452"/>
      <c r="DP6" s="1452"/>
      <c r="DQ6" s="1452"/>
      <c r="DR6" s="1452"/>
      <c r="DS6" s="1452"/>
      <c r="DT6" s="1452"/>
      <c r="DU6" s="1452"/>
      <c r="DV6" s="1452"/>
      <c r="DW6" s="1452"/>
      <c r="DX6" s="1452"/>
      <c r="DY6" s="1452"/>
      <c r="DZ6" s="1452"/>
      <c r="EA6" s="1452"/>
      <c r="EB6" s="1452"/>
      <c r="EC6" s="1452"/>
      <c r="ED6" s="1452"/>
      <c r="EE6" s="1452"/>
      <c r="EF6" s="1452"/>
      <c r="EG6" s="1452"/>
      <c r="EH6" s="1452"/>
      <c r="EI6" s="1452"/>
      <c r="EJ6" s="1452"/>
      <c r="EK6" s="1452"/>
      <c r="EL6" s="1452"/>
      <c r="EM6" s="1452"/>
      <c r="EN6" s="1452"/>
      <c r="EO6" s="1452"/>
      <c r="EP6" s="1452"/>
      <c r="EQ6" s="1452"/>
      <c r="ER6" s="1452"/>
      <c r="ES6" s="1452"/>
      <c r="ET6" s="1452"/>
      <c r="EU6" s="1452"/>
      <c r="EV6" s="1452"/>
      <c r="EW6" s="1452"/>
      <c r="EX6" s="1452"/>
      <c r="EY6" s="1452"/>
      <c r="EZ6" s="1452"/>
      <c r="FA6" s="1452"/>
      <c r="FB6" s="1452"/>
      <c r="FC6" s="1452"/>
      <c r="FD6" s="1452"/>
      <c r="FE6" s="1452"/>
      <c r="FF6" s="1452"/>
      <c r="FG6" s="1452"/>
      <c r="FH6" s="1452"/>
      <c r="FI6" s="1452"/>
      <c r="FJ6" s="1452"/>
      <c r="FK6" s="1452"/>
      <c r="FL6" s="1452"/>
      <c r="FM6" s="1452"/>
      <c r="FN6" s="1452"/>
      <c r="FO6" s="1452"/>
      <c r="FP6" s="1452"/>
      <c r="FQ6" s="1452"/>
      <c r="FR6" s="1452"/>
      <c r="FS6" s="1452"/>
      <c r="FT6" s="1452"/>
      <c r="FU6" s="1452"/>
      <c r="FV6" s="1452"/>
      <c r="FW6" s="1452"/>
      <c r="FX6" s="1452"/>
      <c r="FY6" s="1452"/>
      <c r="FZ6" s="1452"/>
      <c r="GA6" s="1452"/>
      <c r="GB6" s="1452"/>
      <c r="GC6" s="1452"/>
      <c r="GD6" s="1452"/>
      <c r="GE6" s="1452"/>
      <c r="GF6" s="1452"/>
      <c r="GG6" s="1452"/>
      <c r="GH6" s="1452"/>
      <c r="GI6" s="1452"/>
      <c r="GJ6" s="1452"/>
      <c r="GK6" s="1452"/>
      <c r="GL6" s="1452"/>
      <c r="GM6" s="1452"/>
      <c r="GN6" s="1452"/>
      <c r="GO6" s="1452"/>
      <c r="GP6" s="1452"/>
      <c r="GQ6" s="1452"/>
      <c r="GR6" s="1452"/>
      <c r="GS6" s="1452"/>
      <c r="GT6" s="1452"/>
      <c r="GU6" s="1452"/>
      <c r="GV6" s="1452"/>
      <c r="GW6" s="1452"/>
      <c r="GX6" s="1452"/>
      <c r="GY6" s="1452"/>
      <c r="GZ6" s="1452"/>
      <c r="HA6" s="1452"/>
      <c r="HB6" s="1452"/>
      <c r="HC6" s="1452"/>
      <c r="HD6" s="1452"/>
      <c r="HE6" s="1452"/>
      <c r="HF6" s="1452"/>
      <c r="HG6" s="1452"/>
      <c r="HH6" s="1452"/>
      <c r="HI6" s="1452"/>
      <c r="HJ6" s="1452"/>
      <c r="HK6" s="1452"/>
      <c r="HL6" s="1452"/>
      <c r="HM6" s="1452"/>
      <c r="HN6" s="1452"/>
      <c r="HO6" s="1452"/>
      <c r="HP6" s="1452"/>
      <c r="HQ6" s="1452"/>
      <c r="HR6" s="1452"/>
      <c r="HS6" s="1452"/>
      <c r="HT6" s="1452"/>
      <c r="HU6" s="1452"/>
      <c r="HV6" s="1452"/>
      <c r="HW6" s="1452"/>
      <c r="HX6" s="1452"/>
      <c r="HY6" s="1452"/>
      <c r="HZ6" s="1452"/>
      <c r="IA6" s="1452"/>
      <c r="IB6" s="1452"/>
      <c r="IC6" s="1452"/>
      <c r="ID6" s="1452"/>
      <c r="IE6" s="1452"/>
      <c r="IF6" s="1452"/>
      <c r="IG6" s="1452"/>
      <c r="IH6" s="1452"/>
      <c r="II6" s="1452"/>
      <c r="IJ6" s="1452"/>
      <c r="IK6" s="1452"/>
      <c r="IL6" s="1452"/>
      <c r="IM6" s="1452"/>
      <c r="IN6" s="1452"/>
      <c r="IO6" s="1452"/>
      <c r="IP6" s="1452"/>
      <c r="IQ6" s="1452"/>
      <c r="IR6" s="1452"/>
      <c r="IS6" s="1452"/>
      <c r="IT6" s="1452"/>
      <c r="IU6" s="1452"/>
    </row>
    <row r="7" spans="1:255" s="1461" customFormat="1" ht="21" customHeight="1">
      <c r="A7" s="1460"/>
      <c r="B7" s="1442"/>
      <c r="C7" s="1442"/>
      <c r="D7" s="1442"/>
      <c r="E7" s="1442"/>
      <c r="F7" s="1442"/>
      <c r="G7" s="1442"/>
      <c r="H7" s="1442"/>
      <c r="I7" s="1442"/>
      <c r="J7" s="1442"/>
      <c r="K7" s="1442"/>
      <c r="L7" s="1442"/>
      <c r="M7" s="1442"/>
      <c r="N7" s="1442"/>
      <c r="O7" s="1442"/>
      <c r="P7" s="1442"/>
      <c r="Q7" s="1442"/>
      <c r="R7" s="1460"/>
      <c r="S7" s="1444"/>
      <c r="T7" s="1444"/>
      <c r="U7" s="1444"/>
      <c r="V7" s="1444"/>
      <c r="W7" s="1444"/>
      <c r="X7" s="1444"/>
      <c r="Y7" s="1444"/>
      <c r="Z7" s="1444"/>
      <c r="AA7" s="1444"/>
      <c r="AB7" s="1460"/>
      <c r="AC7" s="1460"/>
      <c r="AD7" s="1460"/>
      <c r="AE7" s="1460"/>
      <c r="AF7" s="1460"/>
      <c r="AG7" s="1460"/>
      <c r="AH7" s="1460"/>
      <c r="AI7" s="1460"/>
      <c r="AJ7" s="1445"/>
      <c r="AK7" s="1444"/>
      <c r="AL7" s="1444"/>
      <c r="AM7" s="1444"/>
      <c r="AN7" s="1444"/>
      <c r="AO7" s="1444"/>
      <c r="AP7" s="1444"/>
      <c r="AQ7" s="1444"/>
      <c r="AR7" s="1444"/>
      <c r="AS7" s="1442"/>
      <c r="AT7" s="1442"/>
      <c r="AU7" s="1442"/>
      <c r="AV7" s="1442"/>
      <c r="AW7" s="1442"/>
      <c r="AX7" s="1442"/>
      <c r="AY7" s="1442"/>
      <c r="AZ7" s="1442"/>
      <c r="BA7" s="1442"/>
      <c r="BB7" s="1442"/>
      <c r="BC7" s="1442"/>
      <c r="BD7" s="1442"/>
      <c r="BE7" s="1442"/>
      <c r="BF7" s="1442"/>
      <c r="BG7" s="1442"/>
      <c r="BH7" s="1442"/>
      <c r="BI7" s="1442"/>
      <c r="BJ7" s="1442"/>
      <c r="BK7" s="1442"/>
      <c r="BL7" s="1442"/>
      <c r="BM7" s="1442"/>
      <c r="BN7" s="1442"/>
      <c r="BO7" s="1442"/>
      <c r="BP7" s="1442"/>
      <c r="BQ7" s="1442"/>
      <c r="BR7" s="1442"/>
      <c r="BS7" s="1442"/>
      <c r="BT7" s="1442"/>
      <c r="BU7" s="1442"/>
      <c r="BV7" s="1442"/>
      <c r="BW7" s="1442"/>
      <c r="BX7" s="1442"/>
      <c r="BY7" s="1442"/>
      <c r="BZ7" s="1442"/>
      <c r="CA7" s="1442"/>
      <c r="CB7" s="1442"/>
      <c r="CC7" s="1442"/>
      <c r="CD7" s="1442"/>
      <c r="CE7" s="1442"/>
      <c r="CF7" s="1442"/>
      <c r="CG7" s="1442"/>
      <c r="CH7" s="1442"/>
      <c r="CI7" s="1442"/>
      <c r="CJ7" s="1442"/>
      <c r="CK7" s="1442"/>
      <c r="CL7" s="1442"/>
      <c r="CM7" s="1442"/>
      <c r="CN7" s="1442"/>
      <c r="CO7" s="1442"/>
      <c r="CP7" s="1442"/>
      <c r="CQ7" s="1442"/>
      <c r="CR7" s="1442"/>
      <c r="CS7" s="1442"/>
      <c r="CT7" s="1442"/>
      <c r="CU7" s="1442"/>
      <c r="CV7" s="1442"/>
      <c r="CW7" s="1442"/>
      <c r="CX7" s="1442"/>
      <c r="CY7" s="1442"/>
      <c r="CZ7" s="1442"/>
      <c r="DA7" s="1442"/>
      <c r="DB7" s="1442"/>
      <c r="DC7" s="1442"/>
      <c r="DD7" s="1442"/>
      <c r="DE7" s="1442"/>
      <c r="DF7" s="1442"/>
      <c r="DG7" s="1442"/>
      <c r="DH7" s="1442"/>
      <c r="DI7" s="1442"/>
      <c r="DJ7" s="1442"/>
      <c r="DK7" s="1442"/>
      <c r="DL7" s="1442"/>
      <c r="DM7" s="1442"/>
      <c r="DN7" s="1442"/>
      <c r="DO7" s="1442"/>
      <c r="DP7" s="1442"/>
      <c r="DQ7" s="1442"/>
      <c r="DR7" s="1442"/>
      <c r="DS7" s="1442"/>
      <c r="DT7" s="1442"/>
      <c r="DU7" s="1442"/>
      <c r="DV7" s="1442"/>
      <c r="DW7" s="1442"/>
      <c r="DX7" s="1442"/>
      <c r="DY7" s="1442"/>
      <c r="DZ7" s="1442"/>
      <c r="EA7" s="1442"/>
      <c r="EB7" s="1442"/>
      <c r="EC7" s="1442"/>
      <c r="ED7" s="1442"/>
      <c r="EE7" s="1442"/>
      <c r="EF7" s="1442"/>
      <c r="EG7" s="1442"/>
      <c r="EH7" s="1442"/>
      <c r="EI7" s="1442"/>
      <c r="EJ7" s="1442"/>
      <c r="EK7" s="1442"/>
      <c r="EL7" s="1442"/>
      <c r="EM7" s="1442"/>
      <c r="EN7" s="1442"/>
      <c r="EO7" s="1442"/>
      <c r="EP7" s="1442"/>
      <c r="EQ7" s="1442"/>
      <c r="ER7" s="1442"/>
      <c r="ES7" s="1442"/>
      <c r="ET7" s="1442"/>
      <c r="EU7" s="1442"/>
      <c r="EV7" s="1442"/>
      <c r="EW7" s="1442"/>
      <c r="EX7" s="1442"/>
      <c r="EY7" s="1442"/>
      <c r="EZ7" s="1442"/>
      <c r="FA7" s="1442"/>
      <c r="FB7" s="1442"/>
      <c r="FC7" s="1442"/>
      <c r="FD7" s="1442"/>
      <c r="FE7" s="1442"/>
      <c r="FF7" s="1442"/>
      <c r="FG7" s="1442"/>
      <c r="FH7" s="1442"/>
      <c r="FI7" s="1442"/>
      <c r="FJ7" s="1442"/>
      <c r="FK7" s="1442"/>
      <c r="FL7" s="1442"/>
      <c r="FM7" s="1442"/>
      <c r="FN7" s="1442"/>
      <c r="FO7" s="1442"/>
      <c r="FP7" s="1442"/>
      <c r="FQ7" s="1442"/>
      <c r="FR7" s="1442"/>
      <c r="FS7" s="1442"/>
      <c r="FT7" s="1442"/>
      <c r="FU7" s="1442"/>
      <c r="FV7" s="1442"/>
      <c r="FW7" s="1442"/>
      <c r="FX7" s="1442"/>
      <c r="FY7" s="1442"/>
      <c r="FZ7" s="1442"/>
      <c r="GA7" s="1442"/>
      <c r="GB7" s="1442"/>
      <c r="GC7" s="1442"/>
      <c r="GD7" s="1442"/>
      <c r="GE7" s="1442"/>
      <c r="GF7" s="1442"/>
      <c r="GG7" s="1442"/>
      <c r="GH7" s="1442"/>
      <c r="GI7" s="1442"/>
      <c r="GJ7" s="1442"/>
      <c r="GK7" s="1442"/>
      <c r="GL7" s="1442"/>
      <c r="GM7" s="1442"/>
      <c r="GN7" s="1442"/>
      <c r="GO7" s="1442"/>
      <c r="GP7" s="1442"/>
      <c r="GQ7" s="1442"/>
      <c r="GR7" s="1442"/>
      <c r="GS7" s="1442"/>
      <c r="GT7" s="1442"/>
      <c r="GU7" s="1442"/>
      <c r="GV7" s="1442"/>
      <c r="GW7" s="1442"/>
      <c r="GX7" s="1442"/>
      <c r="GY7" s="1442"/>
      <c r="GZ7" s="1442"/>
      <c r="HA7" s="1442"/>
      <c r="HB7" s="1442"/>
      <c r="HC7" s="1442"/>
      <c r="HD7" s="1442"/>
      <c r="HE7" s="1442"/>
      <c r="HF7" s="1442"/>
      <c r="HG7" s="1442"/>
      <c r="HH7" s="1442"/>
      <c r="HI7" s="1442"/>
      <c r="HJ7" s="1442"/>
      <c r="HK7" s="1442"/>
      <c r="HL7" s="1442"/>
      <c r="HM7" s="1442"/>
      <c r="HN7" s="1442"/>
      <c r="HO7" s="1442"/>
      <c r="HP7" s="1442"/>
      <c r="HQ7" s="1442"/>
      <c r="HR7" s="1442"/>
      <c r="HS7" s="1442"/>
      <c r="HT7" s="1442"/>
      <c r="HU7" s="1442"/>
      <c r="HV7" s="1442"/>
      <c r="HW7" s="1442"/>
      <c r="HX7" s="1442"/>
      <c r="HY7" s="1442"/>
      <c r="HZ7" s="1442"/>
      <c r="IA7" s="1442"/>
      <c r="IB7" s="1442"/>
      <c r="IC7" s="1442"/>
      <c r="ID7" s="1442"/>
      <c r="IE7" s="1442"/>
      <c r="IF7" s="1442"/>
      <c r="IG7" s="1442"/>
      <c r="IH7" s="1442"/>
      <c r="II7" s="1442"/>
      <c r="IJ7" s="1442"/>
      <c r="IK7" s="1442"/>
      <c r="IL7" s="1442"/>
      <c r="IM7" s="1442"/>
      <c r="IN7" s="1442"/>
      <c r="IO7" s="1442"/>
      <c r="IP7" s="1442"/>
      <c r="IQ7" s="1442"/>
      <c r="IR7" s="1442"/>
      <c r="IS7" s="1442"/>
      <c r="IT7" s="1442"/>
      <c r="IU7" s="1442"/>
    </row>
    <row r="8" spans="1:255">
      <c r="A8" s="3601" t="s">
        <v>2970</v>
      </c>
      <c r="B8" s="3602"/>
      <c r="C8" s="3602"/>
      <c r="D8" s="3602"/>
      <c r="E8" s="3602"/>
      <c r="F8" s="3602"/>
      <c r="G8" s="3602"/>
      <c r="H8" s="3602"/>
      <c r="I8" s="3602"/>
      <c r="J8" s="3602"/>
      <c r="K8" s="3602"/>
      <c r="L8" s="3602"/>
      <c r="M8" s="3602"/>
      <c r="N8" s="3602"/>
      <c r="O8" s="3602"/>
      <c r="P8" s="3602"/>
      <c r="Q8" s="3602"/>
      <c r="R8" s="3602"/>
      <c r="S8" s="3602"/>
      <c r="T8" s="3602"/>
      <c r="U8" s="3602"/>
      <c r="V8" s="3602"/>
      <c r="W8" s="3602"/>
      <c r="X8" s="3602"/>
      <c r="Y8" s="3602"/>
      <c r="Z8" s="3602"/>
      <c r="AA8" s="3602"/>
      <c r="AB8" s="3603"/>
      <c r="AC8" s="3601" t="s">
        <v>2971</v>
      </c>
      <c r="AD8" s="3602"/>
      <c r="AE8" s="3602"/>
      <c r="AF8" s="3603"/>
      <c r="AG8" s="3601" t="s">
        <v>2972</v>
      </c>
      <c r="AH8" s="3602"/>
      <c r="AI8" s="3602"/>
      <c r="AJ8" s="3603"/>
      <c r="AK8" s="3602" t="s">
        <v>2973</v>
      </c>
      <c r="AL8" s="3602"/>
      <c r="AM8" s="3603"/>
      <c r="AO8" s="1447"/>
      <c r="AP8" s="1447"/>
      <c r="AQ8" s="1447"/>
      <c r="AR8" s="1447"/>
    </row>
    <row r="9" spans="1:255" s="1467" customFormat="1" ht="111" customHeight="1">
      <c r="A9" s="1462" t="s">
        <v>445</v>
      </c>
      <c r="B9" s="1462" t="s">
        <v>2949</v>
      </c>
      <c r="C9" s="1463" t="s">
        <v>2974</v>
      </c>
      <c r="D9" s="1462" t="s">
        <v>2950</v>
      </c>
      <c r="E9" s="3604" t="s">
        <v>2975</v>
      </c>
      <c r="F9" s="3605"/>
      <c r="G9" s="3605"/>
      <c r="H9" s="3605"/>
      <c r="I9" s="3605"/>
      <c r="J9" s="3605"/>
      <c r="K9" s="3605"/>
      <c r="L9" s="3605"/>
      <c r="M9" s="3605"/>
      <c r="N9" s="3605"/>
      <c r="O9" s="3605"/>
      <c r="P9" s="3605"/>
      <c r="Q9" s="3606"/>
      <c r="R9" s="1462" t="s">
        <v>2976</v>
      </c>
      <c r="S9" s="1463" t="s">
        <v>2977</v>
      </c>
      <c r="T9" s="1463" t="s">
        <v>2978</v>
      </c>
      <c r="U9" s="1462" t="s">
        <v>2979</v>
      </c>
      <c r="V9" s="1462" t="s">
        <v>2980</v>
      </c>
      <c r="W9" s="1462" t="s">
        <v>2981</v>
      </c>
      <c r="X9" s="1462" t="s">
        <v>2982</v>
      </c>
      <c r="Y9" s="1463" t="s">
        <v>2983</v>
      </c>
      <c r="Z9" s="1463" t="s">
        <v>2984</v>
      </c>
      <c r="AA9" s="1463" t="s">
        <v>2985</v>
      </c>
      <c r="AB9" s="1464" t="s">
        <v>2986</v>
      </c>
      <c r="AC9" s="1464" t="s">
        <v>2987</v>
      </c>
      <c r="AD9" s="1464" t="s">
        <v>2988</v>
      </c>
      <c r="AE9" s="1465" t="s">
        <v>2989</v>
      </c>
      <c r="AF9" s="1464" t="s">
        <v>2990</v>
      </c>
      <c r="AG9" s="1464" t="s">
        <v>2620</v>
      </c>
      <c r="AH9" s="1464" t="s">
        <v>1954</v>
      </c>
      <c r="AI9" s="1464" t="s">
        <v>549</v>
      </c>
      <c r="AJ9" s="1464" t="s">
        <v>2991</v>
      </c>
      <c r="AK9" s="1465" t="s">
        <v>2992</v>
      </c>
      <c r="AL9" s="1465" t="s">
        <v>2993</v>
      </c>
      <c r="AM9" s="1465" t="s">
        <v>2994</v>
      </c>
      <c r="AN9" s="1466"/>
      <c r="AO9" s="1466"/>
      <c r="AP9" s="1466"/>
      <c r="AQ9" s="1466"/>
      <c r="AR9" s="1466"/>
      <c r="AS9" s="1466"/>
      <c r="AT9" s="1466"/>
      <c r="AU9" s="1466"/>
      <c r="AV9" s="1466"/>
      <c r="AW9" s="1466"/>
      <c r="AX9" s="1466"/>
      <c r="AY9" s="1466"/>
      <c r="AZ9" s="1466"/>
      <c r="BA9" s="1466"/>
      <c r="BB9" s="1466"/>
      <c r="BC9" s="1466"/>
      <c r="BD9" s="1466"/>
      <c r="BE9" s="1466"/>
      <c r="BF9" s="1466"/>
      <c r="BG9" s="1466"/>
      <c r="BH9" s="1466"/>
      <c r="BI9" s="1466"/>
      <c r="BJ9" s="1466"/>
      <c r="BK9" s="1466"/>
      <c r="BL9" s="1466"/>
      <c r="BM9" s="1466"/>
      <c r="BN9" s="1466"/>
      <c r="BO9" s="1466"/>
      <c r="BP9" s="1466"/>
      <c r="BQ9" s="1466"/>
      <c r="BR9" s="1466"/>
      <c r="BS9" s="1466"/>
      <c r="BT9" s="1466"/>
      <c r="BU9" s="1466"/>
      <c r="BV9" s="1466"/>
      <c r="BW9" s="1466"/>
      <c r="BX9" s="1466"/>
      <c r="BY9" s="1466"/>
      <c r="BZ9" s="1466"/>
      <c r="CA9" s="1466"/>
      <c r="CB9" s="1466"/>
      <c r="CC9" s="1466"/>
      <c r="CD9" s="1466"/>
      <c r="CE9" s="1466"/>
      <c r="CF9" s="1466"/>
      <c r="CG9" s="1466"/>
      <c r="CH9" s="1466"/>
      <c r="CI9" s="1466"/>
      <c r="CJ9" s="1466"/>
      <c r="CK9" s="1466"/>
      <c r="CL9" s="1466"/>
      <c r="CM9" s="1466"/>
      <c r="CN9" s="1466"/>
      <c r="CO9" s="1466"/>
      <c r="CP9" s="1466"/>
      <c r="CQ9" s="1466"/>
      <c r="CR9" s="1466"/>
      <c r="CS9" s="1466"/>
      <c r="CT9" s="1466"/>
      <c r="CU9" s="1466"/>
      <c r="CV9" s="1466"/>
      <c r="CW9" s="1466"/>
      <c r="CX9" s="1466"/>
      <c r="CY9" s="1466"/>
      <c r="CZ9" s="1466"/>
      <c r="DA9" s="1466"/>
      <c r="DB9" s="1466"/>
      <c r="DC9" s="1466"/>
      <c r="DD9" s="1466"/>
      <c r="DE9" s="1466"/>
      <c r="DF9" s="1466"/>
      <c r="DG9" s="1466"/>
      <c r="DH9" s="1466"/>
      <c r="DI9" s="1466"/>
      <c r="DJ9" s="1466"/>
      <c r="DK9" s="1466"/>
      <c r="DL9" s="1466"/>
      <c r="DM9" s="1466"/>
      <c r="DN9" s="1466"/>
      <c r="DO9" s="1466"/>
      <c r="DP9" s="1466"/>
      <c r="DQ9" s="1466"/>
      <c r="DR9" s="1466"/>
      <c r="DS9" s="1466"/>
      <c r="DT9" s="1466"/>
      <c r="DU9" s="1466"/>
      <c r="DV9" s="1466"/>
      <c r="DW9" s="1466"/>
      <c r="DX9" s="1466"/>
      <c r="DY9" s="1466"/>
      <c r="DZ9" s="1466"/>
      <c r="EA9" s="1466"/>
      <c r="EB9" s="1466"/>
      <c r="EC9" s="1466"/>
      <c r="ED9" s="1466"/>
      <c r="EE9" s="1466"/>
      <c r="EF9" s="1466"/>
      <c r="EG9" s="1466"/>
      <c r="EH9" s="1466"/>
      <c r="EI9" s="1466"/>
      <c r="EJ9" s="1466"/>
      <c r="EK9" s="1466"/>
      <c r="EL9" s="1466"/>
      <c r="EM9" s="1466"/>
      <c r="EN9" s="1466"/>
      <c r="EO9" s="1466"/>
      <c r="EP9" s="1466"/>
      <c r="EQ9" s="1466"/>
      <c r="ER9" s="1466"/>
      <c r="ES9" s="1466"/>
      <c r="ET9" s="1466"/>
      <c r="EU9" s="1466"/>
      <c r="EV9" s="1466"/>
      <c r="EW9" s="1466"/>
      <c r="EX9" s="1466"/>
      <c r="EY9" s="1466"/>
      <c r="EZ9" s="1466"/>
      <c r="FA9" s="1466"/>
      <c r="FB9" s="1466"/>
      <c r="FC9" s="1466"/>
      <c r="FD9" s="1466"/>
      <c r="FE9" s="1466"/>
      <c r="FF9" s="1466"/>
      <c r="FG9" s="1466"/>
      <c r="FH9" s="1466"/>
      <c r="FI9" s="1466"/>
      <c r="FJ9" s="1466"/>
      <c r="FK9" s="1466"/>
      <c r="FL9" s="1466"/>
      <c r="FM9" s="1466"/>
      <c r="FN9" s="1466"/>
      <c r="FO9" s="1466"/>
      <c r="FP9" s="1466"/>
      <c r="FQ9" s="1466"/>
      <c r="FR9" s="1466"/>
      <c r="FS9" s="1466"/>
      <c r="FT9" s="1466"/>
      <c r="FU9" s="1466"/>
      <c r="FV9" s="1466"/>
      <c r="FW9" s="1466"/>
      <c r="FX9" s="1466"/>
      <c r="FY9" s="1466"/>
      <c r="FZ9" s="1466"/>
      <c r="GA9" s="1466"/>
      <c r="GB9" s="1466"/>
      <c r="GC9" s="1466"/>
      <c r="GD9" s="1466"/>
      <c r="GE9" s="1466"/>
      <c r="GF9" s="1466"/>
      <c r="GG9" s="1466"/>
      <c r="GH9" s="1466"/>
      <c r="GI9" s="1466"/>
      <c r="GJ9" s="1466"/>
      <c r="GK9" s="1466"/>
      <c r="GL9" s="1466"/>
      <c r="GM9" s="1466"/>
      <c r="GN9" s="1466"/>
      <c r="GO9" s="1466"/>
      <c r="GP9" s="1466"/>
      <c r="GQ9" s="1466"/>
      <c r="GR9" s="1466"/>
      <c r="GS9" s="1466"/>
      <c r="GT9" s="1466"/>
      <c r="GU9" s="1466"/>
      <c r="GV9" s="1466"/>
      <c r="GW9" s="1466"/>
      <c r="GX9" s="1466"/>
      <c r="GY9" s="1466"/>
      <c r="GZ9" s="1466"/>
      <c r="HA9" s="1466"/>
      <c r="HB9" s="1466"/>
      <c r="HC9" s="1466"/>
      <c r="HD9" s="1466"/>
      <c r="HE9" s="1466"/>
      <c r="HF9" s="1466"/>
      <c r="HG9" s="1466"/>
      <c r="HH9" s="1466"/>
      <c r="HI9" s="1466"/>
      <c r="HJ9" s="1466"/>
      <c r="HK9" s="1466"/>
      <c r="HL9" s="1466"/>
      <c r="HM9" s="1466"/>
      <c r="HN9" s="1466"/>
      <c r="HO9" s="1466"/>
      <c r="HP9" s="1466"/>
      <c r="HQ9" s="1466"/>
      <c r="HR9" s="1466"/>
      <c r="HS9" s="1466"/>
      <c r="HT9" s="1466"/>
      <c r="HU9" s="1466"/>
      <c r="HV9" s="1466"/>
      <c r="HW9" s="1466"/>
      <c r="HX9" s="1466"/>
      <c r="HY9" s="1466"/>
      <c r="HZ9" s="1466"/>
      <c r="IA9" s="1466"/>
      <c r="IB9" s="1466"/>
      <c r="IC9" s="1466"/>
      <c r="ID9" s="1466"/>
      <c r="IE9" s="1466"/>
      <c r="IF9" s="1466"/>
      <c r="IG9" s="1466"/>
      <c r="IH9" s="1466"/>
      <c r="II9" s="1466"/>
      <c r="IJ9" s="1466"/>
      <c r="IK9" s="1466"/>
      <c r="IL9" s="1466"/>
      <c r="IM9" s="1466"/>
      <c r="IN9" s="1466"/>
      <c r="IO9" s="1466"/>
      <c r="IP9" s="1466"/>
      <c r="IQ9" s="1466"/>
      <c r="IR9" s="1466"/>
      <c r="IS9" s="1466"/>
      <c r="IT9" s="1466"/>
      <c r="IU9" s="1466"/>
    </row>
    <row r="10" spans="1:255" s="1473" customFormat="1" ht="39.75" customHeight="1">
      <c r="A10" s="1468">
        <v>1</v>
      </c>
      <c r="B10" s="1469"/>
      <c r="C10" s="1469"/>
      <c r="D10" s="1469"/>
      <c r="E10" s="1469"/>
      <c r="F10" s="1469"/>
      <c r="G10" s="1469"/>
      <c r="H10" s="1469"/>
      <c r="I10" s="1469"/>
      <c r="J10" s="1469"/>
      <c r="K10" s="1469"/>
      <c r="L10" s="1469"/>
      <c r="M10" s="1469"/>
      <c r="N10" s="1469"/>
      <c r="O10" s="1469"/>
      <c r="P10" s="1469"/>
      <c r="Q10" s="1469"/>
      <c r="R10" s="1470" t="s">
        <v>2995</v>
      </c>
      <c r="S10" s="1471"/>
      <c r="T10" s="1471"/>
      <c r="U10" s="1471"/>
      <c r="V10" s="1471"/>
      <c r="W10" s="1471"/>
      <c r="X10" s="1471"/>
      <c r="Y10" s="1471"/>
      <c r="Z10" s="1471"/>
      <c r="AA10" s="1471"/>
      <c r="AB10" s="1471"/>
      <c r="AC10" s="1471"/>
      <c r="AD10" s="1471"/>
      <c r="AE10" s="1471"/>
      <c r="AF10" s="1471"/>
      <c r="AG10" s="1471"/>
      <c r="AH10" s="1471"/>
      <c r="AI10" s="1471"/>
      <c r="AJ10" s="1471"/>
      <c r="AK10" s="1471"/>
      <c r="AL10" s="1471"/>
      <c r="AM10" s="1471"/>
      <c r="AN10" s="1472"/>
    </row>
    <row r="11" spans="1:255" s="1473" customFormat="1" ht="39.75" customHeight="1">
      <c r="A11" s="1468">
        <f t="shared" ref="A11:A19" si="0">A10+1</f>
        <v>2</v>
      </c>
      <c r="B11" s="1469"/>
      <c r="C11" s="1469"/>
      <c r="D11" s="1469"/>
      <c r="E11" s="1469"/>
      <c r="F11" s="1469"/>
      <c r="G11" s="1469"/>
      <c r="H11" s="1469"/>
      <c r="I11" s="1469"/>
      <c r="J11" s="1469"/>
      <c r="K11" s="1469"/>
      <c r="L11" s="1469"/>
      <c r="M11" s="1469"/>
      <c r="N11" s="1469"/>
      <c r="O11" s="1469"/>
      <c r="P11" s="1469"/>
      <c r="Q11" s="1469"/>
      <c r="R11" s="1470"/>
      <c r="S11" s="1471"/>
      <c r="T11" s="1471"/>
      <c r="U11" s="1471"/>
      <c r="V11" s="1471"/>
      <c r="W11" s="1471"/>
      <c r="X11" s="1471"/>
      <c r="Y11" s="1471"/>
      <c r="Z11" s="1471"/>
      <c r="AA11" s="1471"/>
      <c r="AB11" s="1471"/>
      <c r="AC11" s="1471"/>
      <c r="AD11" s="1471"/>
      <c r="AE11" s="1471"/>
      <c r="AF11" s="1471"/>
      <c r="AG11" s="1471"/>
      <c r="AH11" s="1471"/>
      <c r="AI11" s="1471"/>
      <c r="AJ11" s="1471"/>
      <c r="AK11" s="1471"/>
      <c r="AL11" s="1471"/>
      <c r="AM11" s="1471"/>
      <c r="AN11" s="1472"/>
    </row>
    <row r="12" spans="1:255" s="1473" customFormat="1" ht="39.75" customHeight="1">
      <c r="A12" s="1468">
        <f t="shared" si="0"/>
        <v>3</v>
      </c>
      <c r="B12" s="1469"/>
      <c r="C12" s="1469"/>
      <c r="D12" s="1469"/>
      <c r="E12" s="1469"/>
      <c r="F12" s="1469"/>
      <c r="G12" s="1469"/>
      <c r="H12" s="1469"/>
      <c r="I12" s="1469"/>
      <c r="J12" s="1469"/>
      <c r="K12" s="1469"/>
      <c r="L12" s="1469"/>
      <c r="M12" s="1469"/>
      <c r="N12" s="1469"/>
      <c r="O12" s="1469"/>
      <c r="P12" s="1469"/>
      <c r="Q12" s="1469"/>
      <c r="R12" s="1470"/>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2"/>
    </row>
    <row r="13" spans="1:255" s="1473" customFormat="1" ht="39.75" customHeight="1">
      <c r="A13" s="1468">
        <f t="shared" si="0"/>
        <v>4</v>
      </c>
      <c r="B13" s="1469"/>
      <c r="C13" s="1469"/>
      <c r="D13" s="1469"/>
      <c r="E13" s="1469"/>
      <c r="F13" s="1469"/>
      <c r="G13" s="1469"/>
      <c r="H13" s="1469"/>
      <c r="I13" s="1469"/>
      <c r="J13" s="1469"/>
      <c r="K13" s="1469"/>
      <c r="L13" s="1469"/>
      <c r="M13" s="1469"/>
      <c r="N13" s="1469"/>
      <c r="O13" s="1469"/>
      <c r="P13" s="1469"/>
      <c r="Q13" s="1469"/>
      <c r="R13" s="1470"/>
      <c r="S13" s="1471"/>
      <c r="T13" s="1471"/>
      <c r="U13" s="1471"/>
      <c r="V13" s="1471"/>
      <c r="W13" s="1471"/>
      <c r="X13" s="1471"/>
      <c r="Y13" s="1471"/>
      <c r="Z13" s="1471"/>
      <c r="AA13" s="1471"/>
      <c r="AB13" s="1471"/>
      <c r="AC13" s="1471"/>
      <c r="AD13" s="1471"/>
      <c r="AE13" s="1471"/>
      <c r="AF13" s="1471"/>
      <c r="AG13" s="1471"/>
      <c r="AH13" s="1471"/>
      <c r="AI13" s="1471"/>
      <c r="AJ13" s="1471"/>
      <c r="AK13" s="1471"/>
      <c r="AL13" s="1471"/>
      <c r="AM13" s="1471"/>
      <c r="AN13" s="1472"/>
    </row>
    <row r="14" spans="1:255" s="1473" customFormat="1" ht="39.75" customHeight="1">
      <c r="A14" s="1468">
        <f t="shared" si="0"/>
        <v>5</v>
      </c>
      <c r="B14" s="1469"/>
      <c r="C14" s="1469"/>
      <c r="D14" s="1469"/>
      <c r="E14" s="1469"/>
      <c r="F14" s="1469"/>
      <c r="G14" s="1469"/>
      <c r="H14" s="1469"/>
      <c r="I14" s="1469"/>
      <c r="J14" s="1469"/>
      <c r="K14" s="1469"/>
      <c r="L14" s="1469"/>
      <c r="M14" s="1469"/>
      <c r="N14" s="1469"/>
      <c r="O14" s="1469"/>
      <c r="P14" s="1469"/>
      <c r="Q14" s="1469"/>
      <c r="R14" s="1470"/>
      <c r="S14" s="1471"/>
      <c r="T14" s="1471"/>
      <c r="U14" s="1471"/>
      <c r="V14" s="1471"/>
      <c r="W14" s="1471"/>
      <c r="X14" s="1471"/>
      <c r="Y14" s="1471"/>
      <c r="Z14" s="1471"/>
      <c r="AA14" s="1471"/>
      <c r="AB14" s="1471"/>
      <c r="AC14" s="1471"/>
      <c r="AD14" s="1471"/>
      <c r="AE14" s="1471"/>
      <c r="AF14" s="1471"/>
      <c r="AG14" s="1471"/>
      <c r="AH14" s="1471"/>
      <c r="AI14" s="1471"/>
      <c r="AJ14" s="1471"/>
      <c r="AK14" s="1471"/>
      <c r="AL14" s="1471"/>
      <c r="AM14" s="1471"/>
      <c r="AN14" s="1472"/>
    </row>
    <row r="15" spans="1:255" s="1473" customFormat="1" ht="39.75" customHeight="1">
      <c r="A15" s="1468">
        <f t="shared" si="0"/>
        <v>6</v>
      </c>
      <c r="B15" s="1469"/>
      <c r="C15" s="1469"/>
      <c r="D15" s="1469"/>
      <c r="E15" s="1469"/>
      <c r="F15" s="1469"/>
      <c r="G15" s="1469"/>
      <c r="H15" s="1469"/>
      <c r="I15" s="1469"/>
      <c r="J15" s="1469"/>
      <c r="K15" s="1469"/>
      <c r="L15" s="1469"/>
      <c r="M15" s="1469"/>
      <c r="N15" s="1469"/>
      <c r="O15" s="1469"/>
      <c r="P15" s="1469"/>
      <c r="Q15" s="1469"/>
      <c r="R15" s="1470"/>
      <c r="S15" s="1471"/>
      <c r="T15" s="1471"/>
      <c r="U15" s="1471"/>
      <c r="V15" s="1471"/>
      <c r="W15" s="1471"/>
      <c r="X15" s="1471"/>
      <c r="Y15" s="1471"/>
      <c r="Z15" s="1471"/>
      <c r="AA15" s="1474"/>
      <c r="AB15" s="1471"/>
      <c r="AC15" s="1471"/>
      <c r="AD15" s="1471"/>
      <c r="AE15" s="1471"/>
      <c r="AF15" s="1471"/>
      <c r="AG15" s="1471"/>
      <c r="AH15" s="1471"/>
      <c r="AI15" s="1471"/>
      <c r="AJ15" s="1471"/>
      <c r="AK15" s="1471"/>
      <c r="AL15" s="1471"/>
      <c r="AM15" s="1471"/>
      <c r="AN15" s="1472"/>
    </row>
    <row r="16" spans="1:255" s="1473" customFormat="1" ht="39.75" customHeight="1">
      <c r="A16" s="1468">
        <f t="shared" si="0"/>
        <v>7</v>
      </c>
      <c r="B16" s="1469"/>
      <c r="C16" s="1469"/>
      <c r="D16" s="1469"/>
      <c r="E16" s="1469"/>
      <c r="F16" s="1469"/>
      <c r="G16" s="1469"/>
      <c r="H16" s="1469"/>
      <c r="I16" s="1469"/>
      <c r="J16" s="1469"/>
      <c r="K16" s="1469"/>
      <c r="L16" s="1469"/>
      <c r="M16" s="1469"/>
      <c r="N16" s="1469"/>
      <c r="O16" s="1469"/>
      <c r="P16" s="1469"/>
      <c r="Q16" s="1469"/>
      <c r="R16" s="1470"/>
      <c r="S16" s="1471"/>
      <c r="T16" s="1471"/>
      <c r="U16" s="1471"/>
      <c r="V16" s="1471"/>
      <c r="W16" s="1471"/>
      <c r="X16" s="1471"/>
      <c r="Y16" s="1471"/>
      <c r="Z16" s="1471"/>
      <c r="AA16" s="1474"/>
      <c r="AB16" s="1471"/>
      <c r="AC16" s="1471"/>
      <c r="AD16" s="1471"/>
      <c r="AE16" s="1471"/>
      <c r="AF16" s="1471"/>
      <c r="AG16" s="1471"/>
      <c r="AH16" s="1471"/>
      <c r="AI16" s="1471"/>
      <c r="AJ16" s="1471"/>
      <c r="AK16" s="1471"/>
      <c r="AL16" s="1471"/>
      <c r="AM16" s="1471"/>
      <c r="AN16" s="1472"/>
    </row>
    <row r="17" spans="1:255" s="1473" customFormat="1" ht="39.75" customHeight="1">
      <c r="A17" s="1468">
        <f t="shared" si="0"/>
        <v>8</v>
      </c>
      <c r="B17" s="1469"/>
      <c r="C17" s="1469"/>
      <c r="D17" s="1469"/>
      <c r="E17" s="1469"/>
      <c r="F17" s="1469"/>
      <c r="G17" s="1469"/>
      <c r="H17" s="1469"/>
      <c r="I17" s="1469"/>
      <c r="J17" s="1469"/>
      <c r="K17" s="1469"/>
      <c r="L17" s="1469"/>
      <c r="M17" s="1469"/>
      <c r="N17" s="1469"/>
      <c r="O17" s="1469"/>
      <c r="P17" s="1469"/>
      <c r="Q17" s="1469"/>
      <c r="R17" s="1470"/>
      <c r="S17" s="1471"/>
      <c r="T17" s="1471"/>
      <c r="U17" s="1471"/>
      <c r="V17" s="1471"/>
      <c r="W17" s="1471"/>
      <c r="X17" s="1471"/>
      <c r="Y17" s="1471"/>
      <c r="Z17" s="1471"/>
      <c r="AA17" s="1475"/>
      <c r="AB17" s="1471"/>
      <c r="AC17" s="1471"/>
      <c r="AD17" s="1471"/>
      <c r="AE17" s="1471"/>
      <c r="AF17" s="1471"/>
      <c r="AG17" s="1471"/>
      <c r="AH17" s="1471"/>
      <c r="AI17" s="1471"/>
      <c r="AJ17" s="1471"/>
      <c r="AK17" s="1471"/>
      <c r="AL17" s="1471"/>
      <c r="AM17" s="1471"/>
      <c r="AN17" s="1472"/>
    </row>
    <row r="18" spans="1:255" s="1473" customFormat="1" ht="39.75" customHeight="1">
      <c r="A18" s="1468">
        <f t="shared" si="0"/>
        <v>9</v>
      </c>
      <c r="B18" s="1469"/>
      <c r="C18" s="1469"/>
      <c r="D18" s="1469"/>
      <c r="E18" s="1469"/>
      <c r="F18" s="1469"/>
      <c r="G18" s="1469"/>
      <c r="H18" s="1469"/>
      <c r="I18" s="1469"/>
      <c r="J18" s="1469"/>
      <c r="K18" s="1469"/>
      <c r="L18" s="1469"/>
      <c r="M18" s="1469"/>
      <c r="N18" s="1469"/>
      <c r="O18" s="1469"/>
      <c r="P18" s="1469"/>
      <c r="Q18" s="1469"/>
      <c r="R18" s="1470"/>
      <c r="S18" s="1471"/>
      <c r="T18" s="1471"/>
      <c r="U18" s="1471"/>
      <c r="V18" s="1471"/>
      <c r="W18" s="1471"/>
      <c r="X18" s="1471"/>
      <c r="Y18" s="1471"/>
      <c r="Z18" s="1471"/>
      <c r="AA18" s="1474"/>
      <c r="AB18" s="1471"/>
      <c r="AC18" s="1471"/>
      <c r="AD18" s="1471"/>
      <c r="AE18" s="1471"/>
      <c r="AF18" s="1471"/>
      <c r="AG18" s="1471"/>
      <c r="AH18" s="1471"/>
      <c r="AI18" s="1471"/>
      <c r="AJ18" s="1471"/>
      <c r="AK18" s="1471"/>
      <c r="AL18" s="1471"/>
      <c r="AM18" s="1471"/>
      <c r="AN18" s="1472"/>
    </row>
    <row r="19" spans="1:255" s="1473" customFormat="1" ht="39.75" customHeight="1">
      <c r="A19" s="1468">
        <f t="shared" si="0"/>
        <v>10</v>
      </c>
      <c r="B19" s="1469"/>
      <c r="C19" s="1469"/>
      <c r="D19" s="1469"/>
      <c r="E19" s="1469"/>
      <c r="F19" s="1469"/>
      <c r="G19" s="1469"/>
      <c r="H19" s="1469"/>
      <c r="I19" s="1469"/>
      <c r="J19" s="1469"/>
      <c r="K19" s="1469"/>
      <c r="L19" s="1469"/>
      <c r="M19" s="1469"/>
      <c r="N19" s="1469"/>
      <c r="O19" s="1469"/>
      <c r="P19" s="1469"/>
      <c r="Q19" s="1469"/>
      <c r="R19" s="1470"/>
      <c r="S19" s="1471"/>
      <c r="T19" s="1471"/>
      <c r="U19" s="1471"/>
      <c r="V19" s="1471"/>
      <c r="W19" s="1471"/>
      <c r="X19" s="1471"/>
      <c r="Y19" s="1471"/>
      <c r="Z19" s="1471"/>
      <c r="AA19" s="1474"/>
      <c r="AB19" s="1471"/>
      <c r="AC19" s="1471"/>
      <c r="AD19" s="1471"/>
      <c r="AE19" s="1471"/>
      <c r="AF19" s="1471"/>
      <c r="AG19" s="1471"/>
      <c r="AH19" s="1471"/>
      <c r="AI19" s="1471"/>
      <c r="AJ19" s="1471"/>
      <c r="AK19" s="1471"/>
      <c r="AL19" s="1471"/>
      <c r="AM19" s="1471"/>
      <c r="AN19" s="1472"/>
    </row>
    <row r="20" spans="1:255">
      <c r="I20" s="1476" t="s">
        <v>2996</v>
      </c>
      <c r="P20" s="408"/>
      <c r="R20" s="1447"/>
      <c r="S20" s="1447"/>
      <c r="T20" s="1447"/>
      <c r="U20" s="1447"/>
      <c r="V20" s="1447"/>
      <c r="W20" s="1447"/>
      <c r="X20" s="1447"/>
      <c r="Y20" s="1447"/>
      <c r="Z20" s="1447"/>
      <c r="AA20" s="1447"/>
      <c r="AI20" s="1451"/>
      <c r="AK20" s="1449"/>
    </row>
    <row r="21" spans="1:255">
      <c r="D21" s="1477" t="s">
        <v>2997</v>
      </c>
      <c r="I21" s="808"/>
      <c r="J21" s="1478"/>
      <c r="K21" s="1478"/>
      <c r="L21" s="1478"/>
      <c r="M21" s="1478"/>
      <c r="N21" s="1478"/>
      <c r="O21" s="1478"/>
      <c r="P21" s="1479"/>
      <c r="Q21" s="1480" t="s">
        <v>2998</v>
      </c>
      <c r="R21" s="1481"/>
      <c r="S21" s="1481"/>
      <c r="T21" s="1481"/>
      <c r="U21" s="618"/>
      <c r="V21" s="618"/>
      <c r="W21" s="618" t="s">
        <v>2999</v>
      </c>
      <c r="X21" s="408"/>
      <c r="Y21" s="408"/>
      <c r="Z21" s="408" t="s">
        <v>3000</v>
      </c>
      <c r="AA21" s="408"/>
      <c r="AB21" s="618"/>
      <c r="AC21" s="408" t="s">
        <v>3001</v>
      </c>
      <c r="AD21" s="1481"/>
      <c r="AE21" s="618"/>
      <c r="AI21" s="1451"/>
    </row>
    <row r="22" spans="1:255">
      <c r="D22" s="1477" t="s">
        <v>3002</v>
      </c>
      <c r="I22" s="808"/>
      <c r="J22" s="1478"/>
      <c r="K22" s="1478"/>
      <c r="L22" s="1478"/>
      <c r="M22" s="1478"/>
      <c r="N22" s="1478"/>
      <c r="O22" s="1478"/>
      <c r="P22" s="1479"/>
      <c r="Q22" s="408" t="s">
        <v>3003</v>
      </c>
      <c r="R22" s="1481"/>
      <c r="S22" s="1481"/>
      <c r="T22" s="1481"/>
      <c r="U22" s="618"/>
      <c r="V22" s="618"/>
      <c r="W22" s="618" t="s">
        <v>3004</v>
      </c>
      <c r="X22" s="408"/>
      <c r="Y22" s="408"/>
      <c r="Z22" s="408" t="s">
        <v>3005</v>
      </c>
      <c r="AA22" s="408"/>
      <c r="AB22" s="618"/>
      <c r="AC22" s="408" t="s">
        <v>3006</v>
      </c>
      <c r="AD22" s="1481"/>
      <c r="AE22" s="618"/>
      <c r="AI22" s="1451"/>
    </row>
    <row r="23" spans="1:255" ht="14.4">
      <c r="A23" s="408"/>
      <c r="B23" s="408"/>
      <c r="C23" s="408"/>
      <c r="D23" s="408"/>
      <c r="E23" s="408"/>
      <c r="F23" s="408"/>
      <c r="G23" s="408"/>
      <c r="H23" s="408"/>
      <c r="I23" s="408"/>
      <c r="J23" s="408"/>
      <c r="K23" s="408"/>
      <c r="L23" s="408"/>
      <c r="M23" s="408"/>
      <c r="N23" s="408"/>
      <c r="O23" s="408"/>
      <c r="P23" s="408"/>
      <c r="Q23" s="1482"/>
      <c r="R23" s="408"/>
      <c r="S23" s="408"/>
      <c r="T23" s="408"/>
      <c r="U23" s="408"/>
      <c r="V23" s="408"/>
      <c r="W23" s="408"/>
      <c r="X23" s="408"/>
      <c r="Y23" s="408"/>
      <c r="Z23" s="408"/>
      <c r="AA23" s="408"/>
      <c r="AB23" s="408"/>
      <c r="AC23" s="408"/>
      <c r="AD23" s="938"/>
      <c r="AE23" s="938"/>
      <c r="AF23" s="938"/>
      <c r="AG23" s="938"/>
      <c r="AH23" s="938"/>
      <c r="AI23" s="938"/>
      <c r="AJ23" s="938"/>
      <c r="AK23" s="1483"/>
      <c r="AL23" s="938"/>
      <c r="AM23" s="938"/>
      <c r="AN23" s="938"/>
      <c r="AO23" s="938"/>
      <c r="AP23" s="938"/>
      <c r="AQ23" s="938"/>
      <c r="AR23" s="93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c r="CH23" s="408"/>
      <c r="CI23" s="408"/>
      <c r="CJ23" s="408"/>
      <c r="CK23" s="408"/>
      <c r="CL23" s="408"/>
      <c r="CM23" s="408"/>
      <c r="CN23" s="408"/>
      <c r="CO23" s="408"/>
      <c r="CP23" s="408"/>
      <c r="CQ23" s="408"/>
      <c r="CR23" s="408"/>
      <c r="CS23" s="408"/>
      <c r="CT23" s="408"/>
      <c r="CU23" s="408"/>
      <c r="CV23" s="408"/>
      <c r="CW23" s="408"/>
      <c r="CX23" s="408"/>
      <c r="CY23" s="408"/>
      <c r="CZ23" s="408"/>
      <c r="DA23" s="408"/>
      <c r="DB23" s="408"/>
      <c r="DC23" s="408"/>
      <c r="DD23" s="408"/>
      <c r="DE23" s="408"/>
      <c r="DF23" s="408"/>
      <c r="DG23" s="408"/>
      <c r="DH23" s="408"/>
      <c r="DI23" s="408"/>
      <c r="DJ23" s="408"/>
      <c r="DK23" s="408"/>
      <c r="DL23" s="408"/>
      <c r="DM23" s="408"/>
      <c r="DN23" s="408"/>
      <c r="DO23" s="408"/>
      <c r="DP23" s="408"/>
      <c r="DQ23" s="408"/>
      <c r="DR23" s="408"/>
      <c r="DS23" s="408"/>
      <c r="DT23" s="408"/>
      <c r="DU23" s="408"/>
      <c r="DV23" s="408"/>
      <c r="DW23" s="408"/>
      <c r="DX23" s="408"/>
      <c r="DY23" s="408"/>
      <c r="DZ23" s="408"/>
      <c r="EA23" s="408"/>
      <c r="EB23" s="408"/>
      <c r="EC23" s="408"/>
      <c r="ED23" s="408"/>
      <c r="EE23" s="408"/>
      <c r="EF23" s="408"/>
      <c r="EG23" s="408"/>
      <c r="EH23" s="408"/>
      <c r="EI23" s="408"/>
      <c r="EJ23" s="408"/>
      <c r="EK23" s="408"/>
      <c r="EL23" s="408"/>
      <c r="EM23" s="408"/>
      <c r="EN23" s="408"/>
      <c r="EO23" s="408"/>
      <c r="EP23" s="408"/>
      <c r="EQ23" s="408"/>
      <c r="ER23" s="408"/>
      <c r="ES23" s="408"/>
      <c r="ET23" s="408"/>
      <c r="EU23" s="408"/>
      <c r="EV23" s="408"/>
      <c r="EW23" s="408"/>
      <c r="EX23" s="408"/>
      <c r="EY23" s="408"/>
      <c r="EZ23" s="408"/>
      <c r="FA23" s="408"/>
      <c r="FB23" s="408"/>
      <c r="FC23" s="408"/>
      <c r="FD23" s="408"/>
      <c r="FE23" s="408"/>
      <c r="FF23" s="408"/>
      <c r="FG23" s="408"/>
      <c r="FH23" s="408"/>
      <c r="FI23" s="408"/>
      <c r="FJ23" s="408"/>
      <c r="FK23" s="408"/>
      <c r="FL23" s="408"/>
      <c r="FM23" s="408"/>
      <c r="FN23" s="408"/>
      <c r="FO23" s="408"/>
      <c r="FP23" s="408"/>
      <c r="FQ23" s="408"/>
      <c r="FR23" s="408"/>
      <c r="FS23" s="408"/>
      <c r="FT23" s="408"/>
      <c r="FU23" s="408"/>
      <c r="FV23" s="408"/>
      <c r="FW23" s="408"/>
      <c r="FX23" s="408"/>
      <c r="FY23" s="408"/>
      <c r="FZ23" s="408"/>
      <c r="GA23" s="408"/>
      <c r="GB23" s="408"/>
      <c r="GC23" s="408"/>
      <c r="GD23" s="408"/>
      <c r="GE23" s="408"/>
      <c r="GF23" s="408"/>
      <c r="GG23" s="408"/>
      <c r="GH23" s="408"/>
      <c r="GI23" s="408"/>
      <c r="GJ23" s="408"/>
      <c r="GK23" s="408"/>
      <c r="GL23" s="408"/>
      <c r="GM23" s="408"/>
      <c r="GN23" s="408"/>
      <c r="GO23" s="408"/>
      <c r="GP23" s="408"/>
      <c r="GQ23" s="408"/>
      <c r="GR23" s="408"/>
      <c r="GS23" s="408"/>
      <c r="GT23" s="408"/>
      <c r="GU23" s="408"/>
      <c r="GV23" s="408"/>
      <c r="GW23" s="408"/>
      <c r="GX23" s="408"/>
      <c r="GY23" s="408"/>
      <c r="GZ23" s="408"/>
      <c r="HA23" s="408"/>
      <c r="HB23" s="408"/>
      <c r="HC23" s="408"/>
      <c r="HD23" s="408"/>
      <c r="HE23" s="408"/>
      <c r="HF23" s="408"/>
      <c r="HG23" s="408"/>
      <c r="HH23" s="408"/>
      <c r="HI23" s="408"/>
      <c r="HJ23" s="408"/>
      <c r="HK23" s="408"/>
      <c r="HL23" s="408"/>
      <c r="HM23" s="408"/>
      <c r="HN23" s="408"/>
      <c r="HO23" s="408"/>
      <c r="HP23" s="408"/>
      <c r="HQ23" s="408"/>
      <c r="HR23" s="408"/>
      <c r="HS23" s="408"/>
      <c r="HT23" s="408"/>
      <c r="HU23" s="408"/>
      <c r="HV23" s="408"/>
      <c r="HW23" s="408"/>
      <c r="HX23" s="408"/>
      <c r="HY23" s="408"/>
      <c r="HZ23" s="408"/>
      <c r="IA23" s="408"/>
      <c r="IB23" s="408"/>
      <c r="IC23" s="408"/>
      <c r="ID23" s="408"/>
      <c r="IE23" s="408"/>
      <c r="IF23" s="408"/>
      <c r="IG23" s="408"/>
      <c r="IH23" s="408"/>
      <c r="II23" s="408"/>
      <c r="IJ23" s="408"/>
      <c r="IK23" s="408"/>
      <c r="IL23" s="408"/>
      <c r="IM23" s="408"/>
      <c r="IN23" s="408"/>
      <c r="IO23" s="408"/>
      <c r="IP23" s="408"/>
      <c r="IQ23" s="408"/>
      <c r="IR23" s="408"/>
      <c r="IS23" s="408"/>
      <c r="IT23" s="408"/>
      <c r="IU23" s="408"/>
    </row>
    <row r="24" spans="1:255" s="1485" customFormat="1" ht="27" customHeight="1">
      <c r="A24" s="1484" t="s">
        <v>3007</v>
      </c>
      <c r="M24" s="1484" t="s">
        <v>3008</v>
      </c>
      <c r="R24" s="1486"/>
      <c r="S24" s="1487"/>
      <c r="T24" s="1487"/>
      <c r="U24" s="1487"/>
      <c r="V24" s="1487"/>
      <c r="W24" s="1484" t="s">
        <v>3009</v>
      </c>
      <c r="X24" s="1484"/>
      <c r="Y24" s="1484"/>
      <c r="Z24" s="1484"/>
      <c r="AA24" s="1484"/>
      <c r="AB24" s="1488"/>
      <c r="AC24" s="1487"/>
      <c r="AD24" s="1487"/>
      <c r="AE24" s="1487"/>
      <c r="AF24" s="1487"/>
      <c r="AG24" s="1487"/>
      <c r="AH24" s="1487"/>
      <c r="AI24" s="1487"/>
      <c r="AJ24" s="1487"/>
      <c r="AK24" s="1489"/>
      <c r="AL24" s="1487"/>
      <c r="AM24" s="1487"/>
      <c r="AN24" s="1487"/>
      <c r="AO24" s="1487"/>
      <c r="AP24" s="1487"/>
      <c r="AQ24" s="1487"/>
      <c r="AR24" s="1487"/>
    </row>
    <row r="25" spans="1:255" s="1485" customFormat="1" ht="27" customHeight="1">
      <c r="A25" s="1485" t="s">
        <v>3010</v>
      </c>
      <c r="M25" s="1485" t="s">
        <v>3011</v>
      </c>
      <c r="R25" s="1486"/>
      <c r="S25" s="1487"/>
      <c r="T25" s="1487"/>
      <c r="U25" s="1487"/>
      <c r="V25" s="1487"/>
      <c r="W25" s="1485" t="s">
        <v>3012</v>
      </c>
      <c r="AB25" s="1488"/>
      <c r="AC25" s="1487"/>
      <c r="AD25" s="1487"/>
      <c r="AE25" s="1487"/>
      <c r="AF25" s="1487"/>
      <c r="AG25" s="1487"/>
      <c r="AH25" s="1487"/>
      <c r="AI25" s="1487"/>
      <c r="AJ25" s="1487"/>
      <c r="AK25" s="1489"/>
      <c r="AL25" s="1487"/>
      <c r="AM25" s="1487"/>
      <c r="AN25" s="1487"/>
      <c r="AO25" s="1487"/>
      <c r="AP25" s="1487"/>
      <c r="AQ25" s="1487"/>
      <c r="AR25" s="1487"/>
    </row>
    <row r="26" spans="1:255" s="1485" customFormat="1" ht="27" customHeight="1">
      <c r="A26" s="1485" t="s">
        <v>3013</v>
      </c>
      <c r="M26" s="1485" t="s">
        <v>3014</v>
      </c>
      <c r="R26" s="1486"/>
      <c r="S26" s="1487"/>
      <c r="T26" s="1487"/>
      <c r="U26" s="1487"/>
      <c r="V26" s="1487"/>
      <c r="W26" s="1490" t="s">
        <v>3015</v>
      </c>
      <c r="X26" s="1490"/>
      <c r="Y26" s="1490"/>
      <c r="Z26" s="1490"/>
      <c r="AA26" s="1490"/>
      <c r="AB26" s="1488"/>
      <c r="AC26" s="1487"/>
      <c r="AD26" s="1487"/>
      <c r="AE26" s="1487"/>
      <c r="AF26" s="1487"/>
      <c r="AG26" s="1487"/>
      <c r="AH26" s="1487"/>
      <c r="AI26" s="1487"/>
      <c r="AJ26" s="1487"/>
      <c r="AK26" s="1489"/>
      <c r="AL26" s="1487"/>
      <c r="AM26" s="1487"/>
      <c r="AN26" s="1487"/>
      <c r="AO26" s="1487"/>
      <c r="AP26" s="1487"/>
      <c r="AQ26" s="1487"/>
      <c r="AR26" s="1487"/>
    </row>
    <row r="27" spans="1:255" s="1485" customFormat="1" ht="27" customHeight="1">
      <c r="A27" s="1485" t="s">
        <v>3016</v>
      </c>
      <c r="M27" s="1485" t="s">
        <v>3017</v>
      </c>
      <c r="R27" s="1486"/>
      <c r="S27" s="1487"/>
      <c r="T27" s="1487"/>
      <c r="U27" s="1487"/>
      <c r="V27" s="1487"/>
      <c r="W27" s="1485" t="s">
        <v>3018</v>
      </c>
      <c r="AA27" s="1487"/>
      <c r="AB27" s="1488"/>
      <c r="AC27" s="1487"/>
      <c r="AD27" s="1487"/>
      <c r="AE27" s="1487"/>
      <c r="AF27" s="1487"/>
      <c r="AG27" s="1487"/>
      <c r="AH27" s="1487"/>
      <c r="AI27" s="1487"/>
      <c r="AJ27" s="1487"/>
      <c r="AK27" s="1489"/>
      <c r="AL27" s="1487"/>
      <c r="AM27" s="1487"/>
      <c r="AN27" s="1487"/>
      <c r="AO27" s="1487"/>
      <c r="AP27" s="1487"/>
      <c r="AQ27" s="1487"/>
      <c r="AR27" s="1487"/>
    </row>
    <row r="28" spans="1:255" s="1485" customFormat="1" ht="14.4">
      <c r="R28" s="1486"/>
      <c r="S28" s="1487"/>
      <c r="T28" s="1487"/>
      <c r="U28" s="1487"/>
      <c r="V28" s="1487"/>
      <c r="W28" s="1487"/>
      <c r="X28" s="1487"/>
      <c r="Y28" s="1487"/>
      <c r="Z28" s="1487"/>
      <c r="AA28" s="1487"/>
      <c r="AB28" s="1491"/>
      <c r="AC28" s="1487"/>
      <c r="AD28" s="1487"/>
      <c r="AE28" s="1487"/>
      <c r="AF28" s="1487"/>
      <c r="AG28" s="1487"/>
      <c r="AH28" s="1487"/>
      <c r="AI28" s="1487"/>
      <c r="AJ28" s="1487"/>
      <c r="AK28" s="1489"/>
      <c r="AL28" s="1487"/>
      <c r="AM28" s="1487"/>
      <c r="AN28" s="1487"/>
      <c r="AO28" s="1487"/>
      <c r="AP28" s="1487"/>
      <c r="AQ28" s="1487"/>
      <c r="AR28" s="1487"/>
    </row>
    <row r="29" spans="1:255">
      <c r="AB29" s="1492"/>
    </row>
    <row r="30" spans="1:255">
      <c r="AB30" s="1492"/>
    </row>
    <row r="31" spans="1:255">
      <c r="AB31" s="1492"/>
    </row>
  </sheetData>
  <mergeCells count="8">
    <mergeCell ref="AG8:AJ8"/>
    <mergeCell ref="AK8:AM8"/>
    <mergeCell ref="E9:Q9"/>
    <mergeCell ref="AB4:AD4"/>
    <mergeCell ref="E6:X6"/>
    <mergeCell ref="A8:AB8"/>
    <mergeCell ref="AC8:AF8"/>
    <mergeCell ref="Y4:AA4"/>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6289" r:id="rId4" name="Button 1">
              <controlPr defaultSize="0" print="0" autoFill="0" autoPict="0" macro="[0]!ToMainMenu">
                <anchor>
                  <from>
                    <xdr:col>40</xdr:col>
                    <xdr:colOff>60960</xdr:colOff>
                    <xdr:row>1</xdr:row>
                    <xdr:rowOff>114300</xdr:rowOff>
                  </from>
                  <to>
                    <xdr:col>42</xdr:col>
                    <xdr:colOff>220980</xdr:colOff>
                    <xdr:row>3</xdr:row>
                    <xdr:rowOff>68580</xdr:rowOff>
                  </to>
                </anchor>
              </controlPr>
            </control>
          </mc:Choice>
        </mc:AlternateContent>
        <mc:AlternateContent xmlns:mc="http://schemas.openxmlformats.org/markup-compatibility/2006">
          <mc:Choice Requires="x14">
            <control shapeId="1036290" r:id="rId5" name="Button 2">
              <controlPr defaultSize="0" print="0" autoFill="0" autoPict="0" macro="[0]!PrintSheet">
                <anchor>
                  <from>
                    <xdr:col>40</xdr:col>
                    <xdr:colOff>60960</xdr:colOff>
                    <xdr:row>6</xdr:row>
                    <xdr:rowOff>7620</xdr:rowOff>
                  </from>
                  <to>
                    <xdr:col>42</xdr:col>
                    <xdr:colOff>220980</xdr:colOff>
                    <xdr:row>7</xdr:row>
                    <xdr:rowOff>45720</xdr:rowOff>
                  </to>
                </anchor>
              </controlPr>
            </control>
          </mc:Choice>
        </mc:AlternateContent>
        <mc:AlternateContent xmlns:mc="http://schemas.openxmlformats.org/markup-compatibility/2006">
          <mc:Choice Requires="x14">
            <control shapeId="1036291" r:id="rId6" name="Button 3">
              <controlPr defaultSize="0" print="0" autoFill="0" autoPict="0" macro="[0]!PrintPreview">
                <anchor>
                  <from>
                    <xdr:col>40</xdr:col>
                    <xdr:colOff>60960</xdr:colOff>
                    <xdr:row>3</xdr:row>
                    <xdr:rowOff>99060</xdr:rowOff>
                  </from>
                  <to>
                    <xdr:col>42</xdr:col>
                    <xdr:colOff>220980</xdr:colOff>
                    <xdr:row>5</xdr:row>
                    <xdr:rowOff>76200</xdr:rowOff>
                  </to>
                </anchor>
              </controlPr>
            </control>
          </mc:Choice>
        </mc:AlternateContent>
        <mc:AlternateContent xmlns:mc="http://schemas.openxmlformats.org/markup-compatibility/2006">
          <mc:Choice Requires="x14">
            <control shapeId="1036292" r:id="rId7" name="Button 4">
              <controlPr defaultSize="0" print="0" autoFill="0" autoPict="0" macro="[0]!ToDataEntry">
                <anchor>
                  <from>
                    <xdr:col>40</xdr:col>
                    <xdr:colOff>60960</xdr:colOff>
                    <xdr:row>7</xdr:row>
                    <xdr:rowOff>68580</xdr:rowOff>
                  </from>
                  <to>
                    <xdr:col>42</xdr:col>
                    <xdr:colOff>220980</xdr:colOff>
                    <xdr:row>8</xdr:row>
                    <xdr:rowOff>213360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9">
    <tabColor theme="2" tint="-0.749992370372631"/>
  </sheetPr>
  <dimension ref="A1:C63"/>
  <sheetViews>
    <sheetView showGridLines="0" zoomScaleNormal="100" workbookViewId="0">
      <selection activeCell="C97" sqref="C97:G97"/>
    </sheetView>
  </sheetViews>
  <sheetFormatPr defaultRowHeight="13.2"/>
  <cols>
    <col min="1" max="1" width="72" style="503" customWidth="1"/>
    <col min="2" max="2" width="89.33203125" style="503" customWidth="1"/>
    <col min="3" max="3" width="12.109375" style="503" customWidth="1"/>
    <col min="4" max="251" width="8.88671875" style="503"/>
    <col min="252" max="252" width="80.33203125" style="503" customWidth="1"/>
    <col min="253" max="253" width="80.44140625" style="503" customWidth="1"/>
    <col min="254" max="256" width="50.6640625" style="503" customWidth="1"/>
    <col min="257" max="257" width="14.5546875" style="503" customWidth="1"/>
    <col min="258" max="258" width="24" style="503" customWidth="1"/>
    <col min="259" max="259" width="12.109375" style="503" customWidth="1"/>
    <col min="260" max="507" width="8.88671875" style="503"/>
    <col min="508" max="508" width="80.33203125" style="503" customWidth="1"/>
    <col min="509" max="509" width="80.44140625" style="503" customWidth="1"/>
    <col min="510" max="512" width="50.6640625" style="503" customWidth="1"/>
    <col min="513" max="513" width="14.5546875" style="503" customWidth="1"/>
    <col min="514" max="514" width="24" style="503" customWidth="1"/>
    <col min="515" max="515" width="12.109375" style="503" customWidth="1"/>
    <col min="516" max="763" width="8.88671875" style="503"/>
    <col min="764" max="764" width="80.33203125" style="503" customWidth="1"/>
    <col min="765" max="765" width="80.44140625" style="503" customWidth="1"/>
    <col min="766" max="768" width="50.6640625" style="503" customWidth="1"/>
    <col min="769" max="769" width="14.5546875" style="503" customWidth="1"/>
    <col min="770" max="770" width="24" style="503" customWidth="1"/>
    <col min="771" max="771" width="12.109375" style="503" customWidth="1"/>
    <col min="772" max="1019" width="8.88671875" style="503"/>
    <col min="1020" max="1020" width="80.33203125" style="503" customWidth="1"/>
    <col min="1021" max="1021" width="80.44140625" style="503" customWidth="1"/>
    <col min="1022" max="1024" width="50.6640625" style="503" customWidth="1"/>
    <col min="1025" max="1025" width="14.5546875" style="503" customWidth="1"/>
    <col min="1026" max="1026" width="24" style="503" customWidth="1"/>
    <col min="1027" max="1027" width="12.109375" style="503" customWidth="1"/>
    <col min="1028" max="1275" width="8.88671875" style="503"/>
    <col min="1276" max="1276" width="80.33203125" style="503" customWidth="1"/>
    <col min="1277" max="1277" width="80.44140625" style="503" customWidth="1"/>
    <col min="1278" max="1280" width="50.6640625" style="503" customWidth="1"/>
    <col min="1281" max="1281" width="14.5546875" style="503" customWidth="1"/>
    <col min="1282" max="1282" width="24" style="503" customWidth="1"/>
    <col min="1283" max="1283" width="12.109375" style="503" customWidth="1"/>
    <col min="1284" max="1531" width="8.88671875" style="503"/>
    <col min="1532" max="1532" width="80.33203125" style="503" customWidth="1"/>
    <col min="1533" max="1533" width="80.44140625" style="503" customWidth="1"/>
    <col min="1534" max="1536" width="50.6640625" style="503" customWidth="1"/>
    <col min="1537" max="1537" width="14.5546875" style="503" customWidth="1"/>
    <col min="1538" max="1538" width="24" style="503" customWidth="1"/>
    <col min="1539" max="1539" width="12.109375" style="503" customWidth="1"/>
    <col min="1540" max="1787" width="8.88671875" style="503"/>
    <col min="1788" max="1788" width="80.33203125" style="503" customWidth="1"/>
    <col min="1789" max="1789" width="80.44140625" style="503" customWidth="1"/>
    <col min="1790" max="1792" width="50.6640625" style="503" customWidth="1"/>
    <col min="1793" max="1793" width="14.5546875" style="503" customWidth="1"/>
    <col min="1794" max="1794" width="24" style="503" customWidth="1"/>
    <col min="1795" max="1795" width="12.109375" style="503" customWidth="1"/>
    <col min="1796" max="2043" width="8.88671875" style="503"/>
    <col min="2044" max="2044" width="80.33203125" style="503" customWidth="1"/>
    <col min="2045" max="2045" width="80.44140625" style="503" customWidth="1"/>
    <col min="2046" max="2048" width="50.6640625" style="503" customWidth="1"/>
    <col min="2049" max="2049" width="14.5546875" style="503" customWidth="1"/>
    <col min="2050" max="2050" width="24" style="503" customWidth="1"/>
    <col min="2051" max="2051" width="12.109375" style="503" customWidth="1"/>
    <col min="2052" max="2299" width="8.88671875" style="503"/>
    <col min="2300" max="2300" width="80.33203125" style="503" customWidth="1"/>
    <col min="2301" max="2301" width="80.44140625" style="503" customWidth="1"/>
    <col min="2302" max="2304" width="50.6640625" style="503" customWidth="1"/>
    <col min="2305" max="2305" width="14.5546875" style="503" customWidth="1"/>
    <col min="2306" max="2306" width="24" style="503" customWidth="1"/>
    <col min="2307" max="2307" width="12.109375" style="503" customWidth="1"/>
    <col min="2308" max="2555" width="8.88671875" style="503"/>
    <col min="2556" max="2556" width="80.33203125" style="503" customWidth="1"/>
    <col min="2557" max="2557" width="80.44140625" style="503" customWidth="1"/>
    <col min="2558" max="2560" width="50.6640625" style="503" customWidth="1"/>
    <col min="2561" max="2561" width="14.5546875" style="503" customWidth="1"/>
    <col min="2562" max="2562" width="24" style="503" customWidth="1"/>
    <col min="2563" max="2563" width="12.109375" style="503" customWidth="1"/>
    <col min="2564" max="2811" width="8.88671875" style="503"/>
    <col min="2812" max="2812" width="80.33203125" style="503" customWidth="1"/>
    <col min="2813" max="2813" width="80.44140625" style="503" customWidth="1"/>
    <col min="2814" max="2816" width="50.6640625" style="503" customWidth="1"/>
    <col min="2817" max="2817" width="14.5546875" style="503" customWidth="1"/>
    <col min="2818" max="2818" width="24" style="503" customWidth="1"/>
    <col min="2819" max="2819" width="12.109375" style="503" customWidth="1"/>
    <col min="2820" max="3067" width="8.88671875" style="503"/>
    <col min="3068" max="3068" width="80.33203125" style="503" customWidth="1"/>
    <col min="3069" max="3069" width="80.44140625" style="503" customWidth="1"/>
    <col min="3070" max="3072" width="50.6640625" style="503" customWidth="1"/>
    <col min="3073" max="3073" width="14.5546875" style="503" customWidth="1"/>
    <col min="3074" max="3074" width="24" style="503" customWidth="1"/>
    <col min="3075" max="3075" width="12.109375" style="503" customWidth="1"/>
    <col min="3076" max="3323" width="8.88671875" style="503"/>
    <col min="3324" max="3324" width="80.33203125" style="503" customWidth="1"/>
    <col min="3325" max="3325" width="80.44140625" style="503" customWidth="1"/>
    <col min="3326" max="3328" width="50.6640625" style="503" customWidth="1"/>
    <col min="3329" max="3329" width="14.5546875" style="503" customWidth="1"/>
    <col min="3330" max="3330" width="24" style="503" customWidth="1"/>
    <col min="3331" max="3331" width="12.109375" style="503" customWidth="1"/>
    <col min="3332" max="3579" width="8.88671875" style="503"/>
    <col min="3580" max="3580" width="80.33203125" style="503" customWidth="1"/>
    <col min="3581" max="3581" width="80.44140625" style="503" customWidth="1"/>
    <col min="3582" max="3584" width="50.6640625" style="503" customWidth="1"/>
    <col min="3585" max="3585" width="14.5546875" style="503" customWidth="1"/>
    <col min="3586" max="3586" width="24" style="503" customWidth="1"/>
    <col min="3587" max="3587" width="12.109375" style="503" customWidth="1"/>
    <col min="3588" max="3835" width="8.88671875" style="503"/>
    <col min="3836" max="3836" width="80.33203125" style="503" customWidth="1"/>
    <col min="3837" max="3837" width="80.44140625" style="503" customWidth="1"/>
    <col min="3838" max="3840" width="50.6640625" style="503" customWidth="1"/>
    <col min="3841" max="3841" width="14.5546875" style="503" customWidth="1"/>
    <col min="3842" max="3842" width="24" style="503" customWidth="1"/>
    <col min="3843" max="3843" width="12.109375" style="503" customWidth="1"/>
    <col min="3844" max="4091" width="8.88671875" style="503"/>
    <col min="4092" max="4092" width="80.33203125" style="503" customWidth="1"/>
    <col min="4093" max="4093" width="80.44140625" style="503" customWidth="1"/>
    <col min="4094" max="4096" width="50.6640625" style="503" customWidth="1"/>
    <col min="4097" max="4097" width="14.5546875" style="503" customWidth="1"/>
    <col min="4098" max="4098" width="24" style="503" customWidth="1"/>
    <col min="4099" max="4099" width="12.109375" style="503" customWidth="1"/>
    <col min="4100" max="4347" width="8.88671875" style="503"/>
    <col min="4348" max="4348" width="80.33203125" style="503" customWidth="1"/>
    <col min="4349" max="4349" width="80.44140625" style="503" customWidth="1"/>
    <col min="4350" max="4352" width="50.6640625" style="503" customWidth="1"/>
    <col min="4353" max="4353" width="14.5546875" style="503" customWidth="1"/>
    <col min="4354" max="4354" width="24" style="503" customWidth="1"/>
    <col min="4355" max="4355" width="12.109375" style="503" customWidth="1"/>
    <col min="4356" max="4603" width="8.88671875" style="503"/>
    <col min="4604" max="4604" width="80.33203125" style="503" customWidth="1"/>
    <col min="4605" max="4605" width="80.44140625" style="503" customWidth="1"/>
    <col min="4606" max="4608" width="50.6640625" style="503" customWidth="1"/>
    <col min="4609" max="4609" width="14.5546875" style="503" customWidth="1"/>
    <col min="4610" max="4610" width="24" style="503" customWidth="1"/>
    <col min="4611" max="4611" width="12.109375" style="503" customWidth="1"/>
    <col min="4612" max="4859" width="8.88671875" style="503"/>
    <col min="4860" max="4860" width="80.33203125" style="503" customWidth="1"/>
    <col min="4861" max="4861" width="80.44140625" style="503" customWidth="1"/>
    <col min="4862" max="4864" width="50.6640625" style="503" customWidth="1"/>
    <col min="4865" max="4865" width="14.5546875" style="503" customWidth="1"/>
    <col min="4866" max="4866" width="24" style="503" customWidth="1"/>
    <col min="4867" max="4867" width="12.109375" style="503" customWidth="1"/>
    <col min="4868" max="5115" width="8.88671875" style="503"/>
    <col min="5116" max="5116" width="80.33203125" style="503" customWidth="1"/>
    <col min="5117" max="5117" width="80.44140625" style="503" customWidth="1"/>
    <col min="5118" max="5120" width="50.6640625" style="503" customWidth="1"/>
    <col min="5121" max="5121" width="14.5546875" style="503" customWidth="1"/>
    <col min="5122" max="5122" width="24" style="503" customWidth="1"/>
    <col min="5123" max="5123" width="12.109375" style="503" customWidth="1"/>
    <col min="5124" max="5371" width="8.88671875" style="503"/>
    <col min="5372" max="5372" width="80.33203125" style="503" customWidth="1"/>
    <col min="5373" max="5373" width="80.44140625" style="503" customWidth="1"/>
    <col min="5374" max="5376" width="50.6640625" style="503" customWidth="1"/>
    <col min="5377" max="5377" width="14.5546875" style="503" customWidth="1"/>
    <col min="5378" max="5378" width="24" style="503" customWidth="1"/>
    <col min="5379" max="5379" width="12.109375" style="503" customWidth="1"/>
    <col min="5380" max="5627" width="8.88671875" style="503"/>
    <col min="5628" max="5628" width="80.33203125" style="503" customWidth="1"/>
    <col min="5629" max="5629" width="80.44140625" style="503" customWidth="1"/>
    <col min="5630" max="5632" width="50.6640625" style="503" customWidth="1"/>
    <col min="5633" max="5633" width="14.5546875" style="503" customWidth="1"/>
    <col min="5634" max="5634" width="24" style="503" customWidth="1"/>
    <col min="5635" max="5635" width="12.109375" style="503" customWidth="1"/>
    <col min="5636" max="5883" width="8.88671875" style="503"/>
    <col min="5884" max="5884" width="80.33203125" style="503" customWidth="1"/>
    <col min="5885" max="5885" width="80.44140625" style="503" customWidth="1"/>
    <col min="5886" max="5888" width="50.6640625" style="503" customWidth="1"/>
    <col min="5889" max="5889" width="14.5546875" style="503" customWidth="1"/>
    <col min="5890" max="5890" width="24" style="503" customWidth="1"/>
    <col min="5891" max="5891" width="12.109375" style="503" customWidth="1"/>
    <col min="5892" max="6139" width="8.88671875" style="503"/>
    <col min="6140" max="6140" width="80.33203125" style="503" customWidth="1"/>
    <col min="6141" max="6141" width="80.44140625" style="503" customWidth="1"/>
    <col min="6142" max="6144" width="50.6640625" style="503" customWidth="1"/>
    <col min="6145" max="6145" width="14.5546875" style="503" customWidth="1"/>
    <col min="6146" max="6146" width="24" style="503" customWidth="1"/>
    <col min="6147" max="6147" width="12.109375" style="503" customWidth="1"/>
    <col min="6148" max="6395" width="8.88671875" style="503"/>
    <col min="6396" max="6396" width="80.33203125" style="503" customWidth="1"/>
    <col min="6397" max="6397" width="80.44140625" style="503" customWidth="1"/>
    <col min="6398" max="6400" width="50.6640625" style="503" customWidth="1"/>
    <col min="6401" max="6401" width="14.5546875" style="503" customWidth="1"/>
    <col min="6402" max="6402" width="24" style="503" customWidth="1"/>
    <col min="6403" max="6403" width="12.109375" style="503" customWidth="1"/>
    <col min="6404" max="6651" width="8.88671875" style="503"/>
    <col min="6652" max="6652" width="80.33203125" style="503" customWidth="1"/>
    <col min="6653" max="6653" width="80.44140625" style="503" customWidth="1"/>
    <col min="6654" max="6656" width="50.6640625" style="503" customWidth="1"/>
    <col min="6657" max="6657" width="14.5546875" style="503" customWidth="1"/>
    <col min="6658" max="6658" width="24" style="503" customWidth="1"/>
    <col min="6659" max="6659" width="12.109375" style="503" customWidth="1"/>
    <col min="6660" max="6907" width="8.88671875" style="503"/>
    <col min="6908" max="6908" width="80.33203125" style="503" customWidth="1"/>
    <col min="6909" max="6909" width="80.44140625" style="503" customWidth="1"/>
    <col min="6910" max="6912" width="50.6640625" style="503" customWidth="1"/>
    <col min="6913" max="6913" width="14.5546875" style="503" customWidth="1"/>
    <col min="6914" max="6914" width="24" style="503" customWidth="1"/>
    <col min="6915" max="6915" width="12.109375" style="503" customWidth="1"/>
    <col min="6916" max="7163" width="8.88671875" style="503"/>
    <col min="7164" max="7164" width="80.33203125" style="503" customWidth="1"/>
    <col min="7165" max="7165" width="80.44140625" style="503" customWidth="1"/>
    <col min="7166" max="7168" width="50.6640625" style="503" customWidth="1"/>
    <col min="7169" max="7169" width="14.5546875" style="503" customWidth="1"/>
    <col min="7170" max="7170" width="24" style="503" customWidth="1"/>
    <col min="7171" max="7171" width="12.109375" style="503" customWidth="1"/>
    <col min="7172" max="7419" width="8.88671875" style="503"/>
    <col min="7420" max="7420" width="80.33203125" style="503" customWidth="1"/>
    <col min="7421" max="7421" width="80.44140625" style="503" customWidth="1"/>
    <col min="7422" max="7424" width="50.6640625" style="503" customWidth="1"/>
    <col min="7425" max="7425" width="14.5546875" style="503" customWidth="1"/>
    <col min="7426" max="7426" width="24" style="503" customWidth="1"/>
    <col min="7427" max="7427" width="12.109375" style="503" customWidth="1"/>
    <col min="7428" max="7675" width="8.88671875" style="503"/>
    <col min="7676" max="7676" width="80.33203125" style="503" customWidth="1"/>
    <col min="7677" max="7677" width="80.44140625" style="503" customWidth="1"/>
    <col min="7678" max="7680" width="50.6640625" style="503" customWidth="1"/>
    <col min="7681" max="7681" width="14.5546875" style="503" customWidth="1"/>
    <col min="7682" max="7682" width="24" style="503" customWidth="1"/>
    <col min="7683" max="7683" width="12.109375" style="503" customWidth="1"/>
    <col min="7684" max="7931" width="8.88671875" style="503"/>
    <col min="7932" max="7932" width="80.33203125" style="503" customWidth="1"/>
    <col min="7933" max="7933" width="80.44140625" style="503" customWidth="1"/>
    <col min="7934" max="7936" width="50.6640625" style="503" customWidth="1"/>
    <col min="7937" max="7937" width="14.5546875" style="503" customWidth="1"/>
    <col min="7938" max="7938" width="24" style="503" customWidth="1"/>
    <col min="7939" max="7939" width="12.109375" style="503" customWidth="1"/>
    <col min="7940" max="8187" width="8.88671875" style="503"/>
    <col min="8188" max="8188" width="80.33203125" style="503" customWidth="1"/>
    <col min="8189" max="8189" width="80.44140625" style="503" customWidth="1"/>
    <col min="8190" max="8192" width="50.6640625" style="503" customWidth="1"/>
    <col min="8193" max="8193" width="14.5546875" style="503" customWidth="1"/>
    <col min="8194" max="8194" width="24" style="503" customWidth="1"/>
    <col min="8195" max="8195" width="12.109375" style="503" customWidth="1"/>
    <col min="8196" max="8443" width="8.88671875" style="503"/>
    <col min="8444" max="8444" width="80.33203125" style="503" customWidth="1"/>
    <col min="8445" max="8445" width="80.44140625" style="503" customWidth="1"/>
    <col min="8446" max="8448" width="50.6640625" style="503" customWidth="1"/>
    <col min="8449" max="8449" width="14.5546875" style="503" customWidth="1"/>
    <col min="8450" max="8450" width="24" style="503" customWidth="1"/>
    <col min="8451" max="8451" width="12.109375" style="503" customWidth="1"/>
    <col min="8452" max="8699" width="8.88671875" style="503"/>
    <col min="8700" max="8700" width="80.33203125" style="503" customWidth="1"/>
    <col min="8701" max="8701" width="80.44140625" style="503" customWidth="1"/>
    <col min="8702" max="8704" width="50.6640625" style="503" customWidth="1"/>
    <col min="8705" max="8705" width="14.5546875" style="503" customWidth="1"/>
    <col min="8706" max="8706" width="24" style="503" customWidth="1"/>
    <col min="8707" max="8707" width="12.109375" style="503" customWidth="1"/>
    <col min="8708" max="8955" width="8.88671875" style="503"/>
    <col min="8956" max="8956" width="80.33203125" style="503" customWidth="1"/>
    <col min="8957" max="8957" width="80.44140625" style="503" customWidth="1"/>
    <col min="8958" max="8960" width="50.6640625" style="503" customWidth="1"/>
    <col min="8961" max="8961" width="14.5546875" style="503" customWidth="1"/>
    <col min="8962" max="8962" width="24" style="503" customWidth="1"/>
    <col min="8963" max="8963" width="12.109375" style="503" customWidth="1"/>
    <col min="8964" max="9211" width="8.88671875" style="503"/>
    <col min="9212" max="9212" width="80.33203125" style="503" customWidth="1"/>
    <col min="9213" max="9213" width="80.44140625" style="503" customWidth="1"/>
    <col min="9214" max="9216" width="50.6640625" style="503" customWidth="1"/>
    <col min="9217" max="9217" width="14.5546875" style="503" customWidth="1"/>
    <col min="9218" max="9218" width="24" style="503" customWidth="1"/>
    <col min="9219" max="9219" width="12.109375" style="503" customWidth="1"/>
    <col min="9220" max="9467" width="8.88671875" style="503"/>
    <col min="9468" max="9468" width="80.33203125" style="503" customWidth="1"/>
    <col min="9469" max="9469" width="80.44140625" style="503" customWidth="1"/>
    <col min="9470" max="9472" width="50.6640625" style="503" customWidth="1"/>
    <col min="9473" max="9473" width="14.5546875" style="503" customWidth="1"/>
    <col min="9474" max="9474" width="24" style="503" customWidth="1"/>
    <col min="9475" max="9475" width="12.109375" style="503" customWidth="1"/>
    <col min="9476" max="9723" width="8.88671875" style="503"/>
    <col min="9724" max="9724" width="80.33203125" style="503" customWidth="1"/>
    <col min="9725" max="9725" width="80.44140625" style="503" customWidth="1"/>
    <col min="9726" max="9728" width="50.6640625" style="503" customWidth="1"/>
    <col min="9729" max="9729" width="14.5546875" style="503" customWidth="1"/>
    <col min="9730" max="9730" width="24" style="503" customWidth="1"/>
    <col min="9731" max="9731" width="12.109375" style="503" customWidth="1"/>
    <col min="9732" max="9979" width="8.88671875" style="503"/>
    <col min="9980" max="9980" width="80.33203125" style="503" customWidth="1"/>
    <col min="9981" max="9981" width="80.44140625" style="503" customWidth="1"/>
    <col min="9982" max="9984" width="50.6640625" style="503" customWidth="1"/>
    <col min="9985" max="9985" width="14.5546875" style="503" customWidth="1"/>
    <col min="9986" max="9986" width="24" style="503" customWidth="1"/>
    <col min="9987" max="9987" width="12.109375" style="503" customWidth="1"/>
    <col min="9988" max="10235" width="8.88671875" style="503"/>
    <col min="10236" max="10236" width="80.33203125" style="503" customWidth="1"/>
    <col min="10237" max="10237" width="80.44140625" style="503" customWidth="1"/>
    <col min="10238" max="10240" width="50.6640625" style="503" customWidth="1"/>
    <col min="10241" max="10241" width="14.5546875" style="503" customWidth="1"/>
    <col min="10242" max="10242" width="24" style="503" customWidth="1"/>
    <col min="10243" max="10243" width="12.109375" style="503" customWidth="1"/>
    <col min="10244" max="10491" width="8.88671875" style="503"/>
    <col min="10492" max="10492" width="80.33203125" style="503" customWidth="1"/>
    <col min="10493" max="10493" width="80.44140625" style="503" customWidth="1"/>
    <col min="10494" max="10496" width="50.6640625" style="503" customWidth="1"/>
    <col min="10497" max="10497" width="14.5546875" style="503" customWidth="1"/>
    <col min="10498" max="10498" width="24" style="503" customWidth="1"/>
    <col min="10499" max="10499" width="12.109375" style="503" customWidth="1"/>
    <col min="10500" max="10747" width="8.88671875" style="503"/>
    <col min="10748" max="10748" width="80.33203125" style="503" customWidth="1"/>
    <col min="10749" max="10749" width="80.44140625" style="503" customWidth="1"/>
    <col min="10750" max="10752" width="50.6640625" style="503" customWidth="1"/>
    <col min="10753" max="10753" width="14.5546875" style="503" customWidth="1"/>
    <col min="10754" max="10754" width="24" style="503" customWidth="1"/>
    <col min="10755" max="10755" width="12.109375" style="503" customWidth="1"/>
    <col min="10756" max="11003" width="8.88671875" style="503"/>
    <col min="11004" max="11004" width="80.33203125" style="503" customWidth="1"/>
    <col min="11005" max="11005" width="80.44140625" style="503" customWidth="1"/>
    <col min="11006" max="11008" width="50.6640625" style="503" customWidth="1"/>
    <col min="11009" max="11009" width="14.5546875" style="503" customWidth="1"/>
    <col min="11010" max="11010" width="24" style="503" customWidth="1"/>
    <col min="11011" max="11011" width="12.109375" style="503" customWidth="1"/>
    <col min="11012" max="11259" width="8.88671875" style="503"/>
    <col min="11260" max="11260" width="80.33203125" style="503" customWidth="1"/>
    <col min="11261" max="11261" width="80.44140625" style="503" customWidth="1"/>
    <col min="11262" max="11264" width="50.6640625" style="503" customWidth="1"/>
    <col min="11265" max="11265" width="14.5546875" style="503" customWidth="1"/>
    <col min="11266" max="11266" width="24" style="503" customWidth="1"/>
    <col min="11267" max="11267" width="12.109375" style="503" customWidth="1"/>
    <col min="11268" max="11515" width="8.88671875" style="503"/>
    <col min="11516" max="11516" width="80.33203125" style="503" customWidth="1"/>
    <col min="11517" max="11517" width="80.44140625" style="503" customWidth="1"/>
    <col min="11518" max="11520" width="50.6640625" style="503" customWidth="1"/>
    <col min="11521" max="11521" width="14.5546875" style="503" customWidth="1"/>
    <col min="11522" max="11522" width="24" style="503" customWidth="1"/>
    <col min="11523" max="11523" width="12.109375" style="503" customWidth="1"/>
    <col min="11524" max="11771" width="8.88671875" style="503"/>
    <col min="11772" max="11772" width="80.33203125" style="503" customWidth="1"/>
    <col min="11773" max="11773" width="80.44140625" style="503" customWidth="1"/>
    <col min="11774" max="11776" width="50.6640625" style="503" customWidth="1"/>
    <col min="11777" max="11777" width="14.5546875" style="503" customWidth="1"/>
    <col min="11778" max="11778" width="24" style="503" customWidth="1"/>
    <col min="11779" max="11779" width="12.109375" style="503" customWidth="1"/>
    <col min="11780" max="12027" width="8.88671875" style="503"/>
    <col min="12028" max="12028" width="80.33203125" style="503" customWidth="1"/>
    <col min="12029" max="12029" width="80.44140625" style="503" customWidth="1"/>
    <col min="12030" max="12032" width="50.6640625" style="503" customWidth="1"/>
    <col min="12033" max="12033" width="14.5546875" style="503" customWidth="1"/>
    <col min="12034" max="12034" width="24" style="503" customWidth="1"/>
    <col min="12035" max="12035" width="12.109375" style="503" customWidth="1"/>
    <col min="12036" max="12283" width="8.88671875" style="503"/>
    <col min="12284" max="12284" width="80.33203125" style="503" customWidth="1"/>
    <col min="12285" max="12285" width="80.44140625" style="503" customWidth="1"/>
    <col min="12286" max="12288" width="50.6640625" style="503" customWidth="1"/>
    <col min="12289" max="12289" width="14.5546875" style="503" customWidth="1"/>
    <col min="12290" max="12290" width="24" style="503" customWidth="1"/>
    <col min="12291" max="12291" width="12.109375" style="503" customWidth="1"/>
    <col min="12292" max="12539" width="8.88671875" style="503"/>
    <col min="12540" max="12540" width="80.33203125" style="503" customWidth="1"/>
    <col min="12541" max="12541" width="80.44140625" style="503" customWidth="1"/>
    <col min="12542" max="12544" width="50.6640625" style="503" customWidth="1"/>
    <col min="12545" max="12545" width="14.5546875" style="503" customWidth="1"/>
    <col min="12546" max="12546" width="24" style="503" customWidth="1"/>
    <col min="12547" max="12547" width="12.109375" style="503" customWidth="1"/>
    <col min="12548" max="12795" width="8.88671875" style="503"/>
    <col min="12796" max="12796" width="80.33203125" style="503" customWidth="1"/>
    <col min="12797" max="12797" width="80.44140625" style="503" customWidth="1"/>
    <col min="12798" max="12800" width="50.6640625" style="503" customWidth="1"/>
    <col min="12801" max="12801" width="14.5546875" style="503" customWidth="1"/>
    <col min="12802" max="12802" width="24" style="503" customWidth="1"/>
    <col min="12803" max="12803" width="12.109375" style="503" customWidth="1"/>
    <col min="12804" max="13051" width="8.88671875" style="503"/>
    <col min="13052" max="13052" width="80.33203125" style="503" customWidth="1"/>
    <col min="13053" max="13053" width="80.44140625" style="503" customWidth="1"/>
    <col min="13054" max="13056" width="50.6640625" style="503" customWidth="1"/>
    <col min="13057" max="13057" width="14.5546875" style="503" customWidth="1"/>
    <col min="13058" max="13058" width="24" style="503" customWidth="1"/>
    <col min="13059" max="13059" width="12.109375" style="503" customWidth="1"/>
    <col min="13060" max="13307" width="8.88671875" style="503"/>
    <col min="13308" max="13308" width="80.33203125" style="503" customWidth="1"/>
    <col min="13309" max="13309" width="80.44140625" style="503" customWidth="1"/>
    <col min="13310" max="13312" width="50.6640625" style="503" customWidth="1"/>
    <col min="13313" max="13313" width="14.5546875" style="503" customWidth="1"/>
    <col min="13314" max="13314" width="24" style="503" customWidth="1"/>
    <col min="13315" max="13315" width="12.109375" style="503" customWidth="1"/>
    <col min="13316" max="13563" width="8.88671875" style="503"/>
    <col min="13564" max="13564" width="80.33203125" style="503" customWidth="1"/>
    <col min="13565" max="13565" width="80.44140625" style="503" customWidth="1"/>
    <col min="13566" max="13568" width="50.6640625" style="503" customWidth="1"/>
    <col min="13569" max="13569" width="14.5546875" style="503" customWidth="1"/>
    <col min="13570" max="13570" width="24" style="503" customWidth="1"/>
    <col min="13571" max="13571" width="12.109375" style="503" customWidth="1"/>
    <col min="13572" max="13819" width="8.88671875" style="503"/>
    <col min="13820" max="13820" width="80.33203125" style="503" customWidth="1"/>
    <col min="13821" max="13821" width="80.44140625" style="503" customWidth="1"/>
    <col min="13822" max="13824" width="50.6640625" style="503" customWidth="1"/>
    <col min="13825" max="13825" width="14.5546875" style="503" customWidth="1"/>
    <col min="13826" max="13826" width="24" style="503" customWidth="1"/>
    <col min="13827" max="13827" width="12.109375" style="503" customWidth="1"/>
    <col min="13828" max="14075" width="8.88671875" style="503"/>
    <col min="14076" max="14076" width="80.33203125" style="503" customWidth="1"/>
    <col min="14077" max="14077" width="80.44140625" style="503" customWidth="1"/>
    <col min="14078" max="14080" width="50.6640625" style="503" customWidth="1"/>
    <col min="14081" max="14081" width="14.5546875" style="503" customWidth="1"/>
    <col min="14082" max="14082" width="24" style="503" customWidth="1"/>
    <col min="14083" max="14083" width="12.109375" style="503" customWidth="1"/>
    <col min="14084" max="14331" width="8.88671875" style="503"/>
    <col min="14332" max="14332" width="80.33203125" style="503" customWidth="1"/>
    <col min="14333" max="14333" width="80.44140625" style="503" customWidth="1"/>
    <col min="14334" max="14336" width="50.6640625" style="503" customWidth="1"/>
    <col min="14337" max="14337" width="14.5546875" style="503" customWidth="1"/>
    <col min="14338" max="14338" width="24" style="503" customWidth="1"/>
    <col min="14339" max="14339" width="12.109375" style="503" customWidth="1"/>
    <col min="14340" max="14587" width="8.88671875" style="503"/>
    <col min="14588" max="14588" width="80.33203125" style="503" customWidth="1"/>
    <col min="14589" max="14589" width="80.44140625" style="503" customWidth="1"/>
    <col min="14590" max="14592" width="50.6640625" style="503" customWidth="1"/>
    <col min="14593" max="14593" width="14.5546875" style="503" customWidth="1"/>
    <col min="14594" max="14594" width="24" style="503" customWidth="1"/>
    <col min="14595" max="14595" width="12.109375" style="503" customWidth="1"/>
    <col min="14596" max="14843" width="8.88671875" style="503"/>
    <col min="14844" max="14844" width="80.33203125" style="503" customWidth="1"/>
    <col min="14845" max="14845" width="80.44140625" style="503" customWidth="1"/>
    <col min="14846" max="14848" width="50.6640625" style="503" customWidth="1"/>
    <col min="14849" max="14849" width="14.5546875" style="503" customWidth="1"/>
    <col min="14850" max="14850" width="24" style="503" customWidth="1"/>
    <col min="14851" max="14851" width="12.109375" style="503" customWidth="1"/>
    <col min="14852" max="15099" width="8.88671875" style="503"/>
    <col min="15100" max="15100" width="80.33203125" style="503" customWidth="1"/>
    <col min="15101" max="15101" width="80.44140625" style="503" customWidth="1"/>
    <col min="15102" max="15104" width="50.6640625" style="503" customWidth="1"/>
    <col min="15105" max="15105" width="14.5546875" style="503" customWidth="1"/>
    <col min="15106" max="15106" width="24" style="503" customWidth="1"/>
    <col min="15107" max="15107" width="12.109375" style="503" customWidth="1"/>
    <col min="15108" max="15355" width="8.88671875" style="503"/>
    <col min="15356" max="15356" width="80.33203125" style="503" customWidth="1"/>
    <col min="15357" max="15357" width="80.44140625" style="503" customWidth="1"/>
    <col min="15358" max="15360" width="50.6640625" style="503" customWidth="1"/>
    <col min="15361" max="15361" width="14.5546875" style="503" customWidth="1"/>
    <col min="15362" max="15362" width="24" style="503" customWidth="1"/>
    <col min="15363" max="15363" width="12.109375" style="503" customWidth="1"/>
    <col min="15364" max="15611" width="8.88671875" style="503"/>
    <col min="15612" max="15612" width="80.33203125" style="503" customWidth="1"/>
    <col min="15613" max="15613" width="80.44140625" style="503" customWidth="1"/>
    <col min="15614" max="15616" width="50.6640625" style="503" customWidth="1"/>
    <col min="15617" max="15617" width="14.5546875" style="503" customWidth="1"/>
    <col min="15618" max="15618" width="24" style="503" customWidth="1"/>
    <col min="15619" max="15619" width="12.109375" style="503" customWidth="1"/>
    <col min="15620" max="15867" width="8.88671875" style="503"/>
    <col min="15868" max="15868" width="80.33203125" style="503" customWidth="1"/>
    <col min="15869" max="15869" width="80.44140625" style="503" customWidth="1"/>
    <col min="15870" max="15872" width="50.6640625" style="503" customWidth="1"/>
    <col min="15873" max="15873" width="14.5546875" style="503" customWidth="1"/>
    <col min="15874" max="15874" width="24" style="503" customWidth="1"/>
    <col min="15875" max="15875" width="12.109375" style="503" customWidth="1"/>
    <col min="15876" max="16123" width="8.88671875" style="503"/>
    <col min="16124" max="16124" width="80.33203125" style="503" customWidth="1"/>
    <col min="16125" max="16125" width="80.44140625" style="503" customWidth="1"/>
    <col min="16126" max="16128" width="50.6640625" style="503" customWidth="1"/>
    <col min="16129" max="16129" width="14.5546875" style="503" customWidth="1"/>
    <col min="16130" max="16130" width="24" style="503" customWidth="1"/>
    <col min="16131" max="16131" width="12.109375" style="503" customWidth="1"/>
    <col min="16132" max="16379" width="8.88671875" style="503"/>
    <col min="16380" max="16384" width="8.88671875" style="503" customWidth="1"/>
  </cols>
  <sheetData>
    <row r="1" spans="1:3" ht="15.6">
      <c r="A1" s="1637" t="s">
        <v>3724</v>
      </c>
    </row>
    <row r="2" spans="1:3" ht="20.100000000000001" customHeight="1">
      <c r="A2" s="1433" t="s">
        <v>2906</v>
      </c>
      <c r="B2" s="1433"/>
      <c r="C2" s="1434"/>
    </row>
    <row r="3" spans="1:3" ht="20.100000000000001" customHeight="1">
      <c r="A3" s="1433" t="s">
        <v>2907</v>
      </c>
      <c r="B3" s="1433"/>
    </row>
    <row r="4" spans="1:3" ht="20.100000000000001" customHeight="1">
      <c r="A4" s="1433" t="s">
        <v>2908</v>
      </c>
      <c r="B4" s="1433"/>
    </row>
    <row r="5" spans="1:3" ht="20.100000000000001" customHeight="1">
      <c r="A5" s="1435" t="s">
        <v>2909</v>
      </c>
      <c r="B5" s="1435"/>
    </row>
    <row r="6" spans="1:3" ht="0.9" customHeight="1">
      <c r="A6" s="1436"/>
      <c r="B6" s="1436"/>
    </row>
    <row r="7" spans="1:3" ht="19.5" customHeight="1">
      <c r="A7" s="1433" t="s">
        <v>2908</v>
      </c>
      <c r="B7" s="1433"/>
    </row>
    <row r="8" spans="1:3" ht="20.100000000000001" customHeight="1">
      <c r="A8" s="1433" t="s">
        <v>2910</v>
      </c>
      <c r="B8" s="1433"/>
    </row>
    <row r="9" spans="1:3" ht="20.100000000000001" customHeight="1">
      <c r="A9" s="1433" t="s">
        <v>2911</v>
      </c>
      <c r="B9" s="1433"/>
    </row>
    <row r="10" spans="1:3" ht="20.100000000000001" customHeight="1">
      <c r="A10" s="1433" t="s">
        <v>2912</v>
      </c>
      <c r="B10" s="1433"/>
    </row>
    <row r="11" spans="1:3" ht="20.100000000000001" customHeight="1">
      <c r="A11" s="1433" t="s">
        <v>2913</v>
      </c>
      <c r="B11" s="1433"/>
    </row>
    <row r="12" spans="1:3" ht="20.100000000000001" customHeight="1">
      <c r="A12" s="1433" t="s">
        <v>2914</v>
      </c>
      <c r="B12" s="1433"/>
    </row>
    <row r="13" spans="1:3" ht="21" customHeight="1">
      <c r="A13" s="1435" t="s">
        <v>2915</v>
      </c>
      <c r="B13" s="1435"/>
    </row>
    <row r="14" spans="1:3" ht="12.9" customHeight="1">
      <c r="A14" s="1433" t="s">
        <v>2916</v>
      </c>
      <c r="B14" s="1433"/>
    </row>
    <row r="15" spans="1:3" ht="20.100000000000001" customHeight="1">
      <c r="A15" s="1433" t="s">
        <v>2917</v>
      </c>
      <c r="B15" s="1433"/>
    </row>
    <row r="16" spans="1:3" ht="20.100000000000001" customHeight="1">
      <c r="A16" s="1433" t="s">
        <v>2918</v>
      </c>
      <c r="B16" s="1433"/>
    </row>
    <row r="17" spans="1:3" ht="20.100000000000001" customHeight="1">
      <c r="A17" s="1433" t="s">
        <v>2919</v>
      </c>
      <c r="B17" s="1433"/>
      <c r="C17" s="1434"/>
    </row>
    <row r="18" spans="1:3" ht="20.100000000000001" customHeight="1">
      <c r="A18" s="1433" t="s">
        <v>2920</v>
      </c>
      <c r="B18" s="1433"/>
    </row>
    <row r="19" spans="1:3" ht="21" customHeight="1">
      <c r="A19" s="1435" t="s">
        <v>2921</v>
      </c>
      <c r="B19" s="1435"/>
    </row>
    <row r="20" spans="1:3" ht="20.100000000000001" customHeight="1">
      <c r="A20" s="1433" t="s">
        <v>2922</v>
      </c>
      <c r="B20" s="1436"/>
      <c r="C20" s="1434"/>
    </row>
    <row r="21" spans="1:3" ht="20.100000000000001" customHeight="1">
      <c r="A21" s="1433" t="s">
        <v>2923</v>
      </c>
      <c r="B21" s="1433"/>
      <c r="C21" s="1434"/>
    </row>
    <row r="22" spans="1:3" ht="20.100000000000001" customHeight="1">
      <c r="A22" s="1433" t="s">
        <v>2924</v>
      </c>
      <c r="B22" s="1433"/>
      <c r="C22" s="1434"/>
    </row>
    <row r="23" spans="1:3" ht="20.100000000000001" customHeight="1">
      <c r="A23" s="1433" t="s">
        <v>2925</v>
      </c>
      <c r="B23" s="1433"/>
      <c r="C23" s="1434"/>
    </row>
    <row r="24" spans="1:3" ht="20.100000000000001" customHeight="1">
      <c r="A24" s="1433" t="s">
        <v>2926</v>
      </c>
      <c r="B24" s="1433"/>
    </row>
    <row r="25" spans="1:3" ht="21" customHeight="1">
      <c r="A25" s="1435" t="s">
        <v>2927</v>
      </c>
      <c r="B25" s="1435"/>
    </row>
    <row r="26" spans="1:3" ht="5.4" customHeight="1">
      <c r="A26" s="1436"/>
      <c r="B26" s="1436"/>
    </row>
    <row r="27" spans="1:3" ht="20.100000000000001" customHeight="1">
      <c r="A27" s="1433" t="s">
        <v>2928</v>
      </c>
      <c r="B27" s="1433"/>
    </row>
    <row r="28" spans="1:3" ht="20.100000000000001" customHeight="1">
      <c r="A28" s="1433" t="s">
        <v>2929</v>
      </c>
      <c r="B28" s="1433"/>
    </row>
    <row r="29" spans="1:3" ht="20.100000000000001" customHeight="1">
      <c r="A29" s="1433" t="s">
        <v>2930</v>
      </c>
      <c r="B29" s="1433"/>
      <c r="C29" s="1437"/>
    </row>
    <row r="30" spans="1:3" ht="21" customHeight="1">
      <c r="A30" s="1438" t="s">
        <v>2931</v>
      </c>
      <c r="B30" s="1438"/>
    </row>
    <row r="31" spans="1:3" ht="20.100000000000001" customHeight="1">
      <c r="A31" s="1433" t="s">
        <v>2932</v>
      </c>
      <c r="B31" s="1433"/>
    </row>
    <row r="32" spans="1:3" ht="20.100000000000001" customHeight="1">
      <c r="A32" s="1433" t="s">
        <v>2933</v>
      </c>
      <c r="B32" s="1433"/>
    </row>
    <row r="33" spans="1:3" ht="20.100000000000001" customHeight="1">
      <c r="A33" s="1433" t="s">
        <v>2934</v>
      </c>
      <c r="B33" s="1433"/>
    </row>
    <row r="34" spans="1:3" ht="20.100000000000001" customHeight="1">
      <c r="A34" s="1439" t="s">
        <v>2935</v>
      </c>
      <c r="B34" s="1436"/>
    </row>
    <row r="35" spans="1:3" ht="20.100000000000001" customHeight="1">
      <c r="A35" s="1439" t="s">
        <v>2936</v>
      </c>
      <c r="B35" s="1436"/>
    </row>
    <row r="36" spans="1:3" ht="20.100000000000001" customHeight="1">
      <c r="A36" s="1439" t="s">
        <v>2937</v>
      </c>
      <c r="B36" s="1436"/>
    </row>
    <row r="37" spans="1:3" ht="20.100000000000001" customHeight="1">
      <c r="A37" s="1439" t="s">
        <v>1800</v>
      </c>
      <c r="B37" s="1436"/>
    </row>
    <row r="38" spans="1:3" ht="20.100000000000001" customHeight="1">
      <c r="A38" s="1439" t="s">
        <v>2938</v>
      </c>
      <c r="B38" s="1436"/>
    </row>
    <row r="39" spans="1:3" ht="20.100000000000001" customHeight="1">
      <c r="A39" s="1439" t="s">
        <v>2939</v>
      </c>
      <c r="B39" s="1436"/>
    </row>
    <row r="40" spans="1:3" ht="20.100000000000001" customHeight="1">
      <c r="A40" s="1439" t="s">
        <v>1846</v>
      </c>
      <c r="B40" s="1436"/>
    </row>
    <row r="41" spans="1:3" ht="20.100000000000001" customHeight="1">
      <c r="A41" s="1439" t="s">
        <v>2940</v>
      </c>
      <c r="B41" s="1436"/>
    </row>
    <row r="42" spans="1:3" ht="21" customHeight="1">
      <c r="A42" s="1435" t="s">
        <v>2941</v>
      </c>
      <c r="B42" s="1435"/>
    </row>
    <row r="43" spans="1:3" ht="24.75" customHeight="1">
      <c r="A43" s="1433" t="s">
        <v>2942</v>
      </c>
      <c r="B43" s="1433"/>
    </row>
    <row r="44" spans="1:3" ht="25.5" customHeight="1">
      <c r="A44" s="1433" t="s">
        <v>2943</v>
      </c>
      <c r="B44" s="1433"/>
      <c r="C44" s="1434"/>
    </row>
    <row r="45" spans="1:3" ht="25.5" customHeight="1">
      <c r="A45" s="1439" t="s">
        <v>2944</v>
      </c>
      <c r="B45" s="1436"/>
      <c r="C45" s="1434"/>
    </row>
    <row r="46" spans="1:3" ht="21.75" customHeight="1">
      <c r="A46" s="1439" t="s">
        <v>2945</v>
      </c>
      <c r="B46" s="1436"/>
      <c r="C46" s="1434"/>
    </row>
    <row r="47" spans="1:3" ht="21" customHeight="1">
      <c r="A47" s="1435" t="s">
        <v>2946</v>
      </c>
      <c r="B47" s="1435"/>
    </row>
    <row r="48" spans="1:3" ht="19.5" customHeight="1">
      <c r="A48" s="1440" t="s">
        <v>2947</v>
      </c>
      <c r="B48" s="1436"/>
    </row>
    <row r="49" spans="1:2" ht="19.5" customHeight="1">
      <c r="A49" s="1440" t="s">
        <v>2948</v>
      </c>
      <c r="B49" s="1436"/>
    </row>
    <row r="50" spans="1:2" ht="19.5" customHeight="1">
      <c r="A50" s="1440" t="s">
        <v>2949</v>
      </c>
      <c r="B50" s="1436"/>
    </row>
    <row r="51" spans="1:2" ht="19.5" customHeight="1">
      <c r="A51" s="1440" t="s">
        <v>2950</v>
      </c>
      <c r="B51" s="1436"/>
    </row>
    <row r="52" spans="1:2" ht="19.5" customHeight="1">
      <c r="A52" s="1440" t="s">
        <v>2951</v>
      </c>
      <c r="B52" s="1436"/>
    </row>
    <row r="53" spans="1:2" ht="19.5" customHeight="1">
      <c r="A53" s="1440" t="s">
        <v>2952</v>
      </c>
      <c r="B53" s="1436"/>
    </row>
    <row r="54" spans="1:2" ht="19.5" customHeight="1">
      <c r="A54" s="1440" t="s">
        <v>2953</v>
      </c>
      <c r="B54" s="1436"/>
    </row>
    <row r="55" spans="1:2" ht="19.5" customHeight="1">
      <c r="A55" s="1440" t="s">
        <v>2954</v>
      </c>
      <c r="B55" s="1436"/>
    </row>
    <row r="56" spans="1:2" ht="19.5" customHeight="1">
      <c r="A56" s="1440" t="s">
        <v>2955</v>
      </c>
      <c r="B56" s="1436"/>
    </row>
    <row r="57" spans="1:2" ht="19.5" customHeight="1">
      <c r="A57" s="1440" t="s">
        <v>2956</v>
      </c>
      <c r="B57" s="1436"/>
    </row>
    <row r="58" spans="1:2" ht="19.5" customHeight="1">
      <c r="A58" s="1440" t="s">
        <v>2957</v>
      </c>
      <c r="B58" s="1436"/>
    </row>
    <row r="59" spans="1:2" ht="19.5" customHeight="1">
      <c r="A59" s="1440" t="s">
        <v>2958</v>
      </c>
      <c r="B59" s="1436"/>
    </row>
    <row r="60" spans="1:2" ht="19.5" customHeight="1">
      <c r="A60" s="1440" t="s">
        <v>2959</v>
      </c>
      <c r="B60" s="1436"/>
    </row>
    <row r="61" spans="1:2" ht="19.5" customHeight="1">
      <c r="A61" s="1440" t="s">
        <v>2960</v>
      </c>
      <c r="B61" s="1436"/>
    </row>
    <row r="62" spans="1:2" ht="19.5" customHeight="1">
      <c r="A62" s="1440" t="s">
        <v>2961</v>
      </c>
      <c r="B62" s="1436"/>
    </row>
    <row r="63" spans="1:2" ht="19.5" customHeight="1">
      <c r="A63" s="1440" t="s">
        <v>2962</v>
      </c>
      <c r="B63" s="1436"/>
    </row>
  </sheetData>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8705" r:id="rId4" name="Button 1">
              <controlPr defaultSize="0" print="0" autoFill="0" autoPict="0" macro="[0]!ToMainMenu">
                <anchor>
                  <from>
                    <xdr:col>3</xdr:col>
                    <xdr:colOff>0</xdr:colOff>
                    <xdr:row>1</xdr:row>
                    <xdr:rowOff>99060</xdr:rowOff>
                  </from>
                  <to>
                    <xdr:col>5</xdr:col>
                    <xdr:colOff>152400</xdr:colOff>
                    <xdr:row>2</xdr:row>
                    <xdr:rowOff>144780</xdr:rowOff>
                  </to>
                </anchor>
              </controlPr>
            </control>
          </mc:Choice>
        </mc:AlternateContent>
        <mc:AlternateContent xmlns:mc="http://schemas.openxmlformats.org/markup-compatibility/2006">
          <mc:Choice Requires="x14">
            <control shapeId="968706" r:id="rId5" name="Button 2">
              <controlPr defaultSize="0" print="0" autoFill="0" autoPict="0" macro="[0]!PrintSheet">
                <anchor>
                  <from>
                    <xdr:col>3</xdr:col>
                    <xdr:colOff>0</xdr:colOff>
                    <xdr:row>6</xdr:row>
                    <xdr:rowOff>152400</xdr:rowOff>
                  </from>
                  <to>
                    <xdr:col>5</xdr:col>
                    <xdr:colOff>152400</xdr:colOff>
                    <xdr:row>7</xdr:row>
                    <xdr:rowOff>198120</xdr:rowOff>
                  </to>
                </anchor>
              </controlPr>
            </control>
          </mc:Choice>
        </mc:AlternateContent>
        <mc:AlternateContent xmlns:mc="http://schemas.openxmlformats.org/markup-compatibility/2006">
          <mc:Choice Requires="x14">
            <control shapeId="968707" r:id="rId6" name="Button 3">
              <controlPr defaultSize="0" print="0" autoFill="0" autoPict="0" macro="[0]!PrintPreview">
                <anchor>
                  <from>
                    <xdr:col>3</xdr:col>
                    <xdr:colOff>0</xdr:colOff>
                    <xdr:row>2</xdr:row>
                    <xdr:rowOff>175260</xdr:rowOff>
                  </from>
                  <to>
                    <xdr:col>5</xdr:col>
                    <xdr:colOff>152400</xdr:colOff>
                    <xdr:row>3</xdr:row>
                    <xdr:rowOff>220980</xdr:rowOff>
                  </to>
                </anchor>
              </controlPr>
            </control>
          </mc:Choice>
        </mc:AlternateContent>
        <mc:AlternateContent xmlns:mc="http://schemas.openxmlformats.org/markup-compatibility/2006">
          <mc:Choice Requires="x14">
            <control shapeId="968708" r:id="rId7" name="Button 4">
              <controlPr defaultSize="0" print="0" autoFill="0" autoPict="0" macro="[0]!ToDataEntry">
                <anchor>
                  <from>
                    <xdr:col>3</xdr:col>
                    <xdr:colOff>0</xdr:colOff>
                    <xdr:row>7</xdr:row>
                    <xdr:rowOff>236220</xdr:rowOff>
                  </from>
                  <to>
                    <xdr:col>5</xdr:col>
                    <xdr:colOff>152400</xdr:colOff>
                    <xdr:row>9</xdr:row>
                    <xdr:rowOff>83820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1">
    <tabColor theme="2" tint="-0.749992370372631"/>
  </sheetPr>
  <dimension ref="A1:S25"/>
  <sheetViews>
    <sheetView showGridLines="0" zoomScale="80" zoomScaleNormal="80" zoomScaleSheetLayoutView="80" workbookViewId="0">
      <selection activeCell="C97" sqref="C97:G97"/>
    </sheetView>
  </sheetViews>
  <sheetFormatPr defaultRowHeight="13.2"/>
  <cols>
    <col min="1" max="1" width="3.88671875" style="408" customWidth="1"/>
    <col min="2" max="2" width="16" style="408" customWidth="1"/>
    <col min="3" max="3" width="7" style="408" customWidth="1"/>
    <col min="4" max="4" width="16.88671875" style="408" customWidth="1"/>
    <col min="5" max="5" width="26.88671875" style="408" customWidth="1"/>
    <col min="6" max="6" width="14.109375" style="408" customWidth="1"/>
    <col min="7" max="7" width="12.33203125" style="408" customWidth="1"/>
    <col min="8" max="8" width="14.5546875" style="408" customWidth="1"/>
    <col min="9" max="9" width="10.5546875" style="408" customWidth="1"/>
    <col min="10" max="10" width="14.33203125" style="408" customWidth="1"/>
    <col min="11" max="11" width="10.33203125" style="408" customWidth="1"/>
    <col min="12" max="12" width="10.88671875" style="408" customWidth="1"/>
    <col min="13" max="13" width="9.5546875" style="408" customWidth="1"/>
    <col min="14" max="256" width="8.88671875" style="408"/>
    <col min="257" max="257" width="3.88671875" style="408" customWidth="1"/>
    <col min="258" max="258" width="16" style="408" customWidth="1"/>
    <col min="259" max="259" width="7" style="408" customWidth="1"/>
    <col min="260" max="260" width="16.88671875" style="408" customWidth="1"/>
    <col min="261" max="261" width="26.88671875" style="408" customWidth="1"/>
    <col min="262" max="263" width="12.33203125" style="408" customWidth="1"/>
    <col min="264" max="264" width="14.5546875" style="408" customWidth="1"/>
    <col min="265" max="265" width="10.5546875" style="408" customWidth="1"/>
    <col min="266" max="266" width="14.33203125" style="408" customWidth="1"/>
    <col min="267" max="267" width="10.33203125" style="408" customWidth="1"/>
    <col min="268" max="268" width="10.88671875" style="408" customWidth="1"/>
    <col min="269" max="269" width="9.5546875" style="408" customWidth="1"/>
    <col min="270" max="512" width="8.88671875" style="408"/>
    <col min="513" max="513" width="3.88671875" style="408" customWidth="1"/>
    <col min="514" max="514" width="16" style="408" customWidth="1"/>
    <col min="515" max="515" width="7" style="408" customWidth="1"/>
    <col min="516" max="516" width="16.88671875" style="408" customWidth="1"/>
    <col min="517" max="517" width="26.88671875" style="408" customWidth="1"/>
    <col min="518" max="519" width="12.33203125" style="408" customWidth="1"/>
    <col min="520" max="520" width="14.5546875" style="408" customWidth="1"/>
    <col min="521" max="521" width="10.5546875" style="408" customWidth="1"/>
    <col min="522" max="522" width="14.33203125" style="408" customWidth="1"/>
    <col min="523" max="523" width="10.33203125" style="408" customWidth="1"/>
    <col min="524" max="524" width="10.88671875" style="408" customWidth="1"/>
    <col min="525" max="525" width="9.5546875" style="408" customWidth="1"/>
    <col min="526" max="768" width="8.88671875" style="408"/>
    <col min="769" max="769" width="3.88671875" style="408" customWidth="1"/>
    <col min="770" max="770" width="16" style="408" customWidth="1"/>
    <col min="771" max="771" width="7" style="408" customWidth="1"/>
    <col min="772" max="772" width="16.88671875" style="408" customWidth="1"/>
    <col min="773" max="773" width="26.88671875" style="408" customWidth="1"/>
    <col min="774" max="775" width="12.33203125" style="408" customWidth="1"/>
    <col min="776" max="776" width="14.5546875" style="408" customWidth="1"/>
    <col min="777" max="777" width="10.5546875" style="408" customWidth="1"/>
    <col min="778" max="778" width="14.33203125" style="408" customWidth="1"/>
    <col min="779" max="779" width="10.33203125" style="408" customWidth="1"/>
    <col min="780" max="780" width="10.88671875" style="408" customWidth="1"/>
    <col min="781" max="781" width="9.5546875" style="408" customWidth="1"/>
    <col min="782" max="1024" width="8.88671875" style="408"/>
    <col min="1025" max="1025" width="3.88671875" style="408" customWidth="1"/>
    <col min="1026" max="1026" width="16" style="408" customWidth="1"/>
    <col min="1027" max="1027" width="7" style="408" customWidth="1"/>
    <col min="1028" max="1028" width="16.88671875" style="408" customWidth="1"/>
    <col min="1029" max="1029" width="26.88671875" style="408" customWidth="1"/>
    <col min="1030" max="1031" width="12.33203125" style="408" customWidth="1"/>
    <col min="1032" max="1032" width="14.5546875" style="408" customWidth="1"/>
    <col min="1033" max="1033" width="10.5546875" style="408" customWidth="1"/>
    <col min="1034" max="1034" width="14.33203125" style="408" customWidth="1"/>
    <col min="1035" max="1035" width="10.33203125" style="408" customWidth="1"/>
    <col min="1036" max="1036" width="10.88671875" style="408" customWidth="1"/>
    <col min="1037" max="1037" width="9.5546875" style="408" customWidth="1"/>
    <col min="1038" max="1280" width="8.88671875" style="408"/>
    <col min="1281" max="1281" width="3.88671875" style="408" customWidth="1"/>
    <col min="1282" max="1282" width="16" style="408" customWidth="1"/>
    <col min="1283" max="1283" width="7" style="408" customWidth="1"/>
    <col min="1284" max="1284" width="16.88671875" style="408" customWidth="1"/>
    <col min="1285" max="1285" width="26.88671875" style="408" customWidth="1"/>
    <col min="1286" max="1287" width="12.33203125" style="408" customWidth="1"/>
    <col min="1288" max="1288" width="14.5546875" style="408" customWidth="1"/>
    <col min="1289" max="1289" width="10.5546875" style="408" customWidth="1"/>
    <col min="1290" max="1290" width="14.33203125" style="408" customWidth="1"/>
    <col min="1291" max="1291" width="10.33203125" style="408" customWidth="1"/>
    <col min="1292" max="1292" width="10.88671875" style="408" customWidth="1"/>
    <col min="1293" max="1293" width="9.5546875" style="408" customWidth="1"/>
    <col min="1294" max="1536" width="8.88671875" style="408"/>
    <col min="1537" max="1537" width="3.88671875" style="408" customWidth="1"/>
    <col min="1538" max="1538" width="16" style="408" customWidth="1"/>
    <col min="1539" max="1539" width="7" style="408" customWidth="1"/>
    <col min="1540" max="1540" width="16.88671875" style="408" customWidth="1"/>
    <col min="1541" max="1541" width="26.88671875" style="408" customWidth="1"/>
    <col min="1542" max="1543" width="12.33203125" style="408" customWidth="1"/>
    <col min="1544" max="1544" width="14.5546875" style="408" customWidth="1"/>
    <col min="1545" max="1545" width="10.5546875" style="408" customWidth="1"/>
    <col min="1546" max="1546" width="14.33203125" style="408" customWidth="1"/>
    <col min="1547" max="1547" width="10.33203125" style="408" customWidth="1"/>
    <col min="1548" max="1548" width="10.88671875" style="408" customWidth="1"/>
    <col min="1549" max="1549" width="9.5546875" style="408" customWidth="1"/>
    <col min="1550" max="1792" width="8.88671875" style="408"/>
    <col min="1793" max="1793" width="3.88671875" style="408" customWidth="1"/>
    <col min="1794" max="1794" width="16" style="408" customWidth="1"/>
    <col min="1795" max="1795" width="7" style="408" customWidth="1"/>
    <col min="1796" max="1796" width="16.88671875" style="408" customWidth="1"/>
    <col min="1797" max="1797" width="26.88671875" style="408" customWidth="1"/>
    <col min="1798" max="1799" width="12.33203125" style="408" customWidth="1"/>
    <col min="1800" max="1800" width="14.5546875" style="408" customWidth="1"/>
    <col min="1801" max="1801" width="10.5546875" style="408" customWidth="1"/>
    <col min="1802" max="1802" width="14.33203125" style="408" customWidth="1"/>
    <col min="1803" max="1803" width="10.33203125" style="408" customWidth="1"/>
    <col min="1804" max="1804" width="10.88671875" style="408" customWidth="1"/>
    <col min="1805" max="1805" width="9.5546875" style="408" customWidth="1"/>
    <col min="1806" max="2048" width="8.88671875" style="408"/>
    <col min="2049" max="2049" width="3.88671875" style="408" customWidth="1"/>
    <col min="2050" max="2050" width="16" style="408" customWidth="1"/>
    <col min="2051" max="2051" width="7" style="408" customWidth="1"/>
    <col min="2052" max="2052" width="16.88671875" style="408" customWidth="1"/>
    <col min="2053" max="2053" width="26.88671875" style="408" customWidth="1"/>
    <col min="2054" max="2055" width="12.33203125" style="408" customWidth="1"/>
    <col min="2056" max="2056" width="14.5546875" style="408" customWidth="1"/>
    <col min="2057" max="2057" width="10.5546875" style="408" customWidth="1"/>
    <col min="2058" max="2058" width="14.33203125" style="408" customWidth="1"/>
    <col min="2059" max="2059" width="10.33203125" style="408" customWidth="1"/>
    <col min="2060" max="2060" width="10.88671875" style="408" customWidth="1"/>
    <col min="2061" max="2061" width="9.5546875" style="408" customWidth="1"/>
    <col min="2062" max="2304" width="8.88671875" style="408"/>
    <col min="2305" max="2305" width="3.88671875" style="408" customWidth="1"/>
    <col min="2306" max="2306" width="16" style="408" customWidth="1"/>
    <col min="2307" max="2307" width="7" style="408" customWidth="1"/>
    <col min="2308" max="2308" width="16.88671875" style="408" customWidth="1"/>
    <col min="2309" max="2309" width="26.88671875" style="408" customWidth="1"/>
    <col min="2310" max="2311" width="12.33203125" style="408" customWidth="1"/>
    <col min="2312" max="2312" width="14.5546875" style="408" customWidth="1"/>
    <col min="2313" max="2313" width="10.5546875" style="408" customWidth="1"/>
    <col min="2314" max="2314" width="14.33203125" style="408" customWidth="1"/>
    <col min="2315" max="2315" width="10.33203125" style="408" customWidth="1"/>
    <col min="2316" max="2316" width="10.88671875" style="408" customWidth="1"/>
    <col min="2317" max="2317" width="9.5546875" style="408" customWidth="1"/>
    <col min="2318" max="2560" width="8.88671875" style="408"/>
    <col min="2561" max="2561" width="3.88671875" style="408" customWidth="1"/>
    <col min="2562" max="2562" width="16" style="408" customWidth="1"/>
    <col min="2563" max="2563" width="7" style="408" customWidth="1"/>
    <col min="2564" max="2564" width="16.88671875" style="408" customWidth="1"/>
    <col min="2565" max="2565" width="26.88671875" style="408" customWidth="1"/>
    <col min="2566" max="2567" width="12.33203125" style="408" customWidth="1"/>
    <col min="2568" max="2568" width="14.5546875" style="408" customWidth="1"/>
    <col min="2569" max="2569" width="10.5546875" style="408" customWidth="1"/>
    <col min="2570" max="2570" width="14.33203125" style="408" customWidth="1"/>
    <col min="2571" max="2571" width="10.33203125" style="408" customWidth="1"/>
    <col min="2572" max="2572" width="10.88671875" style="408" customWidth="1"/>
    <col min="2573" max="2573" width="9.5546875" style="408" customWidth="1"/>
    <col min="2574" max="2816" width="8.88671875" style="408"/>
    <col min="2817" max="2817" width="3.88671875" style="408" customWidth="1"/>
    <col min="2818" max="2818" width="16" style="408" customWidth="1"/>
    <col min="2819" max="2819" width="7" style="408" customWidth="1"/>
    <col min="2820" max="2820" width="16.88671875" style="408" customWidth="1"/>
    <col min="2821" max="2821" width="26.88671875" style="408" customWidth="1"/>
    <col min="2822" max="2823" width="12.33203125" style="408" customWidth="1"/>
    <col min="2824" max="2824" width="14.5546875" style="408" customWidth="1"/>
    <col min="2825" max="2825" width="10.5546875" style="408" customWidth="1"/>
    <col min="2826" max="2826" width="14.33203125" style="408" customWidth="1"/>
    <col min="2827" max="2827" width="10.33203125" style="408" customWidth="1"/>
    <col min="2828" max="2828" width="10.88671875" style="408" customWidth="1"/>
    <col min="2829" max="2829" width="9.5546875" style="408" customWidth="1"/>
    <col min="2830" max="3072" width="8.88671875" style="408"/>
    <col min="3073" max="3073" width="3.88671875" style="408" customWidth="1"/>
    <col min="3074" max="3074" width="16" style="408" customWidth="1"/>
    <col min="3075" max="3075" width="7" style="408" customWidth="1"/>
    <col min="3076" max="3076" width="16.88671875" style="408" customWidth="1"/>
    <col min="3077" max="3077" width="26.88671875" style="408" customWidth="1"/>
    <col min="3078" max="3079" width="12.33203125" style="408" customWidth="1"/>
    <col min="3080" max="3080" width="14.5546875" style="408" customWidth="1"/>
    <col min="3081" max="3081" width="10.5546875" style="408" customWidth="1"/>
    <col min="3082" max="3082" width="14.33203125" style="408" customWidth="1"/>
    <col min="3083" max="3083" width="10.33203125" style="408" customWidth="1"/>
    <col min="3084" max="3084" width="10.88671875" style="408" customWidth="1"/>
    <col min="3085" max="3085" width="9.5546875" style="408" customWidth="1"/>
    <col min="3086" max="3328" width="8.88671875" style="408"/>
    <col min="3329" max="3329" width="3.88671875" style="408" customWidth="1"/>
    <col min="3330" max="3330" width="16" style="408" customWidth="1"/>
    <col min="3331" max="3331" width="7" style="408" customWidth="1"/>
    <col min="3332" max="3332" width="16.88671875" style="408" customWidth="1"/>
    <col min="3333" max="3333" width="26.88671875" style="408" customWidth="1"/>
    <col min="3334" max="3335" width="12.33203125" style="408" customWidth="1"/>
    <col min="3336" max="3336" width="14.5546875" style="408" customWidth="1"/>
    <col min="3337" max="3337" width="10.5546875" style="408" customWidth="1"/>
    <col min="3338" max="3338" width="14.33203125" style="408" customWidth="1"/>
    <col min="3339" max="3339" width="10.33203125" style="408" customWidth="1"/>
    <col min="3340" max="3340" width="10.88671875" style="408" customWidth="1"/>
    <col min="3341" max="3341" width="9.5546875" style="408" customWidth="1"/>
    <col min="3342" max="3584" width="8.88671875" style="408"/>
    <col min="3585" max="3585" width="3.88671875" style="408" customWidth="1"/>
    <col min="3586" max="3586" width="16" style="408" customWidth="1"/>
    <col min="3587" max="3587" width="7" style="408" customWidth="1"/>
    <col min="3588" max="3588" width="16.88671875" style="408" customWidth="1"/>
    <col min="3589" max="3589" width="26.88671875" style="408" customWidth="1"/>
    <col min="3590" max="3591" width="12.33203125" style="408" customWidth="1"/>
    <col min="3592" max="3592" width="14.5546875" style="408" customWidth="1"/>
    <col min="3593" max="3593" width="10.5546875" style="408" customWidth="1"/>
    <col min="3594" max="3594" width="14.33203125" style="408" customWidth="1"/>
    <col min="3595" max="3595" width="10.33203125" style="408" customWidth="1"/>
    <col min="3596" max="3596" width="10.88671875" style="408" customWidth="1"/>
    <col min="3597" max="3597" width="9.5546875" style="408" customWidth="1"/>
    <col min="3598" max="3840" width="8.88671875" style="408"/>
    <col min="3841" max="3841" width="3.88671875" style="408" customWidth="1"/>
    <col min="3842" max="3842" width="16" style="408" customWidth="1"/>
    <col min="3843" max="3843" width="7" style="408" customWidth="1"/>
    <col min="3844" max="3844" width="16.88671875" style="408" customWidth="1"/>
    <col min="3845" max="3845" width="26.88671875" style="408" customWidth="1"/>
    <col min="3846" max="3847" width="12.33203125" style="408" customWidth="1"/>
    <col min="3848" max="3848" width="14.5546875" style="408" customWidth="1"/>
    <col min="3849" max="3849" width="10.5546875" style="408" customWidth="1"/>
    <col min="3850" max="3850" width="14.33203125" style="408" customWidth="1"/>
    <col min="3851" max="3851" width="10.33203125" style="408" customWidth="1"/>
    <col min="3852" max="3852" width="10.88671875" style="408" customWidth="1"/>
    <col min="3853" max="3853" width="9.5546875" style="408" customWidth="1"/>
    <col min="3854" max="4096" width="8.88671875" style="408"/>
    <col min="4097" max="4097" width="3.88671875" style="408" customWidth="1"/>
    <col min="4098" max="4098" width="16" style="408" customWidth="1"/>
    <col min="4099" max="4099" width="7" style="408" customWidth="1"/>
    <col min="4100" max="4100" width="16.88671875" style="408" customWidth="1"/>
    <col min="4101" max="4101" width="26.88671875" style="408" customWidth="1"/>
    <col min="4102" max="4103" width="12.33203125" style="408" customWidth="1"/>
    <col min="4104" max="4104" width="14.5546875" style="408" customWidth="1"/>
    <col min="4105" max="4105" width="10.5546875" style="408" customWidth="1"/>
    <col min="4106" max="4106" width="14.33203125" style="408" customWidth="1"/>
    <col min="4107" max="4107" width="10.33203125" style="408" customWidth="1"/>
    <col min="4108" max="4108" width="10.88671875" style="408" customWidth="1"/>
    <col min="4109" max="4109" width="9.5546875" style="408" customWidth="1"/>
    <col min="4110" max="4352" width="8.88671875" style="408"/>
    <col min="4353" max="4353" width="3.88671875" style="408" customWidth="1"/>
    <col min="4354" max="4354" width="16" style="408" customWidth="1"/>
    <col min="4355" max="4355" width="7" style="408" customWidth="1"/>
    <col min="4356" max="4356" width="16.88671875" style="408" customWidth="1"/>
    <col min="4357" max="4357" width="26.88671875" style="408" customWidth="1"/>
    <col min="4358" max="4359" width="12.33203125" style="408" customWidth="1"/>
    <col min="4360" max="4360" width="14.5546875" style="408" customWidth="1"/>
    <col min="4361" max="4361" width="10.5546875" style="408" customWidth="1"/>
    <col min="4362" max="4362" width="14.33203125" style="408" customWidth="1"/>
    <col min="4363" max="4363" width="10.33203125" style="408" customWidth="1"/>
    <col min="4364" max="4364" width="10.88671875" style="408" customWidth="1"/>
    <col min="4365" max="4365" width="9.5546875" style="408" customWidth="1"/>
    <col min="4366" max="4608" width="8.88671875" style="408"/>
    <col min="4609" max="4609" width="3.88671875" style="408" customWidth="1"/>
    <col min="4610" max="4610" width="16" style="408" customWidth="1"/>
    <col min="4611" max="4611" width="7" style="408" customWidth="1"/>
    <col min="4612" max="4612" width="16.88671875" style="408" customWidth="1"/>
    <col min="4613" max="4613" width="26.88671875" style="408" customWidth="1"/>
    <col min="4614" max="4615" width="12.33203125" style="408" customWidth="1"/>
    <col min="4616" max="4616" width="14.5546875" style="408" customWidth="1"/>
    <col min="4617" max="4617" width="10.5546875" style="408" customWidth="1"/>
    <col min="4618" max="4618" width="14.33203125" style="408" customWidth="1"/>
    <col min="4619" max="4619" width="10.33203125" style="408" customWidth="1"/>
    <col min="4620" max="4620" width="10.88671875" style="408" customWidth="1"/>
    <col min="4621" max="4621" width="9.5546875" style="408" customWidth="1"/>
    <col min="4622" max="4864" width="8.88671875" style="408"/>
    <col min="4865" max="4865" width="3.88671875" style="408" customWidth="1"/>
    <col min="4866" max="4866" width="16" style="408" customWidth="1"/>
    <col min="4867" max="4867" width="7" style="408" customWidth="1"/>
    <col min="4868" max="4868" width="16.88671875" style="408" customWidth="1"/>
    <col min="4869" max="4869" width="26.88671875" style="408" customWidth="1"/>
    <col min="4870" max="4871" width="12.33203125" style="408" customWidth="1"/>
    <col min="4872" max="4872" width="14.5546875" style="408" customWidth="1"/>
    <col min="4873" max="4873" width="10.5546875" style="408" customWidth="1"/>
    <col min="4874" max="4874" width="14.33203125" style="408" customWidth="1"/>
    <col min="4875" max="4875" width="10.33203125" style="408" customWidth="1"/>
    <col min="4876" max="4876" width="10.88671875" style="408" customWidth="1"/>
    <col min="4877" max="4877" width="9.5546875" style="408" customWidth="1"/>
    <col min="4878" max="5120" width="8.88671875" style="408"/>
    <col min="5121" max="5121" width="3.88671875" style="408" customWidth="1"/>
    <col min="5122" max="5122" width="16" style="408" customWidth="1"/>
    <col min="5123" max="5123" width="7" style="408" customWidth="1"/>
    <col min="5124" max="5124" width="16.88671875" style="408" customWidth="1"/>
    <col min="5125" max="5125" width="26.88671875" style="408" customWidth="1"/>
    <col min="5126" max="5127" width="12.33203125" style="408" customWidth="1"/>
    <col min="5128" max="5128" width="14.5546875" style="408" customWidth="1"/>
    <col min="5129" max="5129" width="10.5546875" style="408" customWidth="1"/>
    <col min="5130" max="5130" width="14.33203125" style="408" customWidth="1"/>
    <col min="5131" max="5131" width="10.33203125" style="408" customWidth="1"/>
    <col min="5132" max="5132" width="10.88671875" style="408" customWidth="1"/>
    <col min="5133" max="5133" width="9.5546875" style="408" customWidth="1"/>
    <col min="5134" max="5376" width="8.88671875" style="408"/>
    <col min="5377" max="5377" width="3.88671875" style="408" customWidth="1"/>
    <col min="5378" max="5378" width="16" style="408" customWidth="1"/>
    <col min="5379" max="5379" width="7" style="408" customWidth="1"/>
    <col min="5380" max="5380" width="16.88671875" style="408" customWidth="1"/>
    <col min="5381" max="5381" width="26.88671875" style="408" customWidth="1"/>
    <col min="5382" max="5383" width="12.33203125" style="408" customWidth="1"/>
    <col min="5384" max="5384" width="14.5546875" style="408" customWidth="1"/>
    <col min="5385" max="5385" width="10.5546875" style="408" customWidth="1"/>
    <col min="5386" max="5386" width="14.33203125" style="408" customWidth="1"/>
    <col min="5387" max="5387" width="10.33203125" style="408" customWidth="1"/>
    <col min="5388" max="5388" width="10.88671875" style="408" customWidth="1"/>
    <col min="5389" max="5389" width="9.5546875" style="408" customWidth="1"/>
    <col min="5390" max="5632" width="8.88671875" style="408"/>
    <col min="5633" max="5633" width="3.88671875" style="408" customWidth="1"/>
    <col min="5634" max="5634" width="16" style="408" customWidth="1"/>
    <col min="5635" max="5635" width="7" style="408" customWidth="1"/>
    <col min="5636" max="5636" width="16.88671875" style="408" customWidth="1"/>
    <col min="5637" max="5637" width="26.88671875" style="408" customWidth="1"/>
    <col min="5638" max="5639" width="12.33203125" style="408" customWidth="1"/>
    <col min="5640" max="5640" width="14.5546875" style="408" customWidth="1"/>
    <col min="5641" max="5641" width="10.5546875" style="408" customWidth="1"/>
    <col min="5642" max="5642" width="14.33203125" style="408" customWidth="1"/>
    <col min="5643" max="5643" width="10.33203125" style="408" customWidth="1"/>
    <col min="5644" max="5644" width="10.88671875" style="408" customWidth="1"/>
    <col min="5645" max="5645" width="9.5546875" style="408" customWidth="1"/>
    <col min="5646" max="5888" width="8.88671875" style="408"/>
    <col min="5889" max="5889" width="3.88671875" style="408" customWidth="1"/>
    <col min="5890" max="5890" width="16" style="408" customWidth="1"/>
    <col min="5891" max="5891" width="7" style="408" customWidth="1"/>
    <col min="5892" max="5892" width="16.88671875" style="408" customWidth="1"/>
    <col min="5893" max="5893" width="26.88671875" style="408" customWidth="1"/>
    <col min="5894" max="5895" width="12.33203125" style="408" customWidth="1"/>
    <col min="5896" max="5896" width="14.5546875" style="408" customWidth="1"/>
    <col min="5897" max="5897" width="10.5546875" style="408" customWidth="1"/>
    <col min="5898" max="5898" width="14.33203125" style="408" customWidth="1"/>
    <col min="5899" max="5899" width="10.33203125" style="408" customWidth="1"/>
    <col min="5900" max="5900" width="10.88671875" style="408" customWidth="1"/>
    <col min="5901" max="5901" width="9.5546875" style="408" customWidth="1"/>
    <col min="5902" max="6144" width="8.88671875" style="408"/>
    <col min="6145" max="6145" width="3.88671875" style="408" customWidth="1"/>
    <col min="6146" max="6146" width="16" style="408" customWidth="1"/>
    <col min="6147" max="6147" width="7" style="408" customWidth="1"/>
    <col min="6148" max="6148" width="16.88671875" style="408" customWidth="1"/>
    <col min="6149" max="6149" width="26.88671875" style="408" customWidth="1"/>
    <col min="6150" max="6151" width="12.33203125" style="408" customWidth="1"/>
    <col min="6152" max="6152" width="14.5546875" style="408" customWidth="1"/>
    <col min="6153" max="6153" width="10.5546875" style="408" customWidth="1"/>
    <col min="6154" max="6154" width="14.33203125" style="408" customWidth="1"/>
    <col min="6155" max="6155" width="10.33203125" style="408" customWidth="1"/>
    <col min="6156" max="6156" width="10.88671875" style="408" customWidth="1"/>
    <col min="6157" max="6157" width="9.5546875" style="408" customWidth="1"/>
    <col min="6158" max="6400" width="8.88671875" style="408"/>
    <col min="6401" max="6401" width="3.88671875" style="408" customWidth="1"/>
    <col min="6402" max="6402" width="16" style="408" customWidth="1"/>
    <col min="6403" max="6403" width="7" style="408" customWidth="1"/>
    <col min="6404" max="6404" width="16.88671875" style="408" customWidth="1"/>
    <col min="6405" max="6405" width="26.88671875" style="408" customWidth="1"/>
    <col min="6406" max="6407" width="12.33203125" style="408" customWidth="1"/>
    <col min="6408" max="6408" width="14.5546875" style="408" customWidth="1"/>
    <col min="6409" max="6409" width="10.5546875" style="408" customWidth="1"/>
    <col min="6410" max="6410" width="14.33203125" style="408" customWidth="1"/>
    <col min="6411" max="6411" width="10.33203125" style="408" customWidth="1"/>
    <col min="6412" max="6412" width="10.88671875" style="408" customWidth="1"/>
    <col min="6413" max="6413" width="9.5546875" style="408" customWidth="1"/>
    <col min="6414" max="6656" width="8.88671875" style="408"/>
    <col min="6657" max="6657" width="3.88671875" style="408" customWidth="1"/>
    <col min="6658" max="6658" width="16" style="408" customWidth="1"/>
    <col min="6659" max="6659" width="7" style="408" customWidth="1"/>
    <col min="6660" max="6660" width="16.88671875" style="408" customWidth="1"/>
    <col min="6661" max="6661" width="26.88671875" style="408" customWidth="1"/>
    <col min="6662" max="6663" width="12.33203125" style="408" customWidth="1"/>
    <col min="6664" max="6664" width="14.5546875" style="408" customWidth="1"/>
    <col min="6665" max="6665" width="10.5546875" style="408" customWidth="1"/>
    <col min="6666" max="6666" width="14.33203125" style="408" customWidth="1"/>
    <col min="6667" max="6667" width="10.33203125" style="408" customWidth="1"/>
    <col min="6668" max="6668" width="10.88671875" style="408" customWidth="1"/>
    <col min="6669" max="6669" width="9.5546875" style="408" customWidth="1"/>
    <col min="6670" max="6912" width="8.88671875" style="408"/>
    <col min="6913" max="6913" width="3.88671875" style="408" customWidth="1"/>
    <col min="6914" max="6914" width="16" style="408" customWidth="1"/>
    <col min="6915" max="6915" width="7" style="408" customWidth="1"/>
    <col min="6916" max="6916" width="16.88671875" style="408" customWidth="1"/>
    <col min="6917" max="6917" width="26.88671875" style="408" customWidth="1"/>
    <col min="6918" max="6919" width="12.33203125" style="408" customWidth="1"/>
    <col min="6920" max="6920" width="14.5546875" style="408" customWidth="1"/>
    <col min="6921" max="6921" width="10.5546875" style="408" customWidth="1"/>
    <col min="6922" max="6922" width="14.33203125" style="408" customWidth="1"/>
    <col min="6923" max="6923" width="10.33203125" style="408" customWidth="1"/>
    <col min="6924" max="6924" width="10.88671875" style="408" customWidth="1"/>
    <col min="6925" max="6925" width="9.5546875" style="408" customWidth="1"/>
    <col min="6926" max="7168" width="8.88671875" style="408"/>
    <col min="7169" max="7169" width="3.88671875" style="408" customWidth="1"/>
    <col min="7170" max="7170" width="16" style="408" customWidth="1"/>
    <col min="7171" max="7171" width="7" style="408" customWidth="1"/>
    <col min="7172" max="7172" width="16.88671875" style="408" customWidth="1"/>
    <col min="7173" max="7173" width="26.88671875" style="408" customWidth="1"/>
    <col min="7174" max="7175" width="12.33203125" style="408" customWidth="1"/>
    <col min="7176" max="7176" width="14.5546875" style="408" customWidth="1"/>
    <col min="7177" max="7177" width="10.5546875" style="408" customWidth="1"/>
    <col min="7178" max="7178" width="14.33203125" style="408" customWidth="1"/>
    <col min="7179" max="7179" width="10.33203125" style="408" customWidth="1"/>
    <col min="7180" max="7180" width="10.88671875" style="408" customWidth="1"/>
    <col min="7181" max="7181" width="9.5546875" style="408" customWidth="1"/>
    <col min="7182" max="7424" width="8.88671875" style="408"/>
    <col min="7425" max="7425" width="3.88671875" style="408" customWidth="1"/>
    <col min="7426" max="7426" width="16" style="408" customWidth="1"/>
    <col min="7427" max="7427" width="7" style="408" customWidth="1"/>
    <col min="7428" max="7428" width="16.88671875" style="408" customWidth="1"/>
    <col min="7429" max="7429" width="26.88671875" style="408" customWidth="1"/>
    <col min="7430" max="7431" width="12.33203125" style="408" customWidth="1"/>
    <col min="7432" max="7432" width="14.5546875" style="408" customWidth="1"/>
    <col min="7433" max="7433" width="10.5546875" style="408" customWidth="1"/>
    <col min="7434" max="7434" width="14.33203125" style="408" customWidth="1"/>
    <col min="7435" max="7435" width="10.33203125" style="408" customWidth="1"/>
    <col min="7436" max="7436" width="10.88671875" style="408" customWidth="1"/>
    <col min="7437" max="7437" width="9.5546875" style="408" customWidth="1"/>
    <col min="7438" max="7680" width="8.88671875" style="408"/>
    <col min="7681" max="7681" width="3.88671875" style="408" customWidth="1"/>
    <col min="7682" max="7682" width="16" style="408" customWidth="1"/>
    <col min="7683" max="7683" width="7" style="408" customWidth="1"/>
    <col min="7684" max="7684" width="16.88671875" style="408" customWidth="1"/>
    <col min="7685" max="7685" width="26.88671875" style="408" customWidth="1"/>
    <col min="7686" max="7687" width="12.33203125" style="408" customWidth="1"/>
    <col min="7688" max="7688" width="14.5546875" style="408" customWidth="1"/>
    <col min="7689" max="7689" width="10.5546875" style="408" customWidth="1"/>
    <col min="7690" max="7690" width="14.33203125" style="408" customWidth="1"/>
    <col min="7691" max="7691" width="10.33203125" style="408" customWidth="1"/>
    <col min="7692" max="7692" width="10.88671875" style="408" customWidth="1"/>
    <col min="7693" max="7693" width="9.5546875" style="408" customWidth="1"/>
    <col min="7694" max="7936" width="8.88671875" style="408"/>
    <col min="7937" max="7937" width="3.88671875" style="408" customWidth="1"/>
    <col min="7938" max="7938" width="16" style="408" customWidth="1"/>
    <col min="7939" max="7939" width="7" style="408" customWidth="1"/>
    <col min="7940" max="7940" width="16.88671875" style="408" customWidth="1"/>
    <col min="7941" max="7941" width="26.88671875" style="408" customWidth="1"/>
    <col min="7942" max="7943" width="12.33203125" style="408" customWidth="1"/>
    <col min="7944" max="7944" width="14.5546875" style="408" customWidth="1"/>
    <col min="7945" max="7945" width="10.5546875" style="408" customWidth="1"/>
    <col min="7946" max="7946" width="14.33203125" style="408" customWidth="1"/>
    <col min="7947" max="7947" width="10.33203125" style="408" customWidth="1"/>
    <col min="7948" max="7948" width="10.88671875" style="408" customWidth="1"/>
    <col min="7949" max="7949" width="9.5546875" style="408" customWidth="1"/>
    <col min="7950" max="8192" width="8.88671875" style="408"/>
    <col min="8193" max="8193" width="3.88671875" style="408" customWidth="1"/>
    <col min="8194" max="8194" width="16" style="408" customWidth="1"/>
    <col min="8195" max="8195" width="7" style="408" customWidth="1"/>
    <col min="8196" max="8196" width="16.88671875" style="408" customWidth="1"/>
    <col min="8197" max="8197" width="26.88671875" style="408" customWidth="1"/>
    <col min="8198" max="8199" width="12.33203125" style="408" customWidth="1"/>
    <col min="8200" max="8200" width="14.5546875" style="408" customWidth="1"/>
    <col min="8201" max="8201" width="10.5546875" style="408" customWidth="1"/>
    <col min="8202" max="8202" width="14.33203125" style="408" customWidth="1"/>
    <col min="8203" max="8203" width="10.33203125" style="408" customWidth="1"/>
    <col min="8204" max="8204" width="10.88671875" style="408" customWidth="1"/>
    <col min="8205" max="8205" width="9.5546875" style="408" customWidth="1"/>
    <col min="8206" max="8448" width="8.88671875" style="408"/>
    <col min="8449" max="8449" width="3.88671875" style="408" customWidth="1"/>
    <col min="8450" max="8450" width="16" style="408" customWidth="1"/>
    <col min="8451" max="8451" width="7" style="408" customWidth="1"/>
    <col min="8452" max="8452" width="16.88671875" style="408" customWidth="1"/>
    <col min="8453" max="8453" width="26.88671875" style="408" customWidth="1"/>
    <col min="8454" max="8455" width="12.33203125" style="408" customWidth="1"/>
    <col min="8456" max="8456" width="14.5546875" style="408" customWidth="1"/>
    <col min="8457" max="8457" width="10.5546875" style="408" customWidth="1"/>
    <col min="8458" max="8458" width="14.33203125" style="408" customWidth="1"/>
    <col min="8459" max="8459" width="10.33203125" style="408" customWidth="1"/>
    <col min="8460" max="8460" width="10.88671875" style="408" customWidth="1"/>
    <col min="8461" max="8461" width="9.5546875" style="408" customWidth="1"/>
    <col min="8462" max="8704" width="8.88671875" style="408"/>
    <col min="8705" max="8705" width="3.88671875" style="408" customWidth="1"/>
    <col min="8706" max="8706" width="16" style="408" customWidth="1"/>
    <col min="8707" max="8707" width="7" style="408" customWidth="1"/>
    <col min="8708" max="8708" width="16.88671875" style="408" customWidth="1"/>
    <col min="8709" max="8709" width="26.88671875" style="408" customWidth="1"/>
    <col min="8710" max="8711" width="12.33203125" style="408" customWidth="1"/>
    <col min="8712" max="8712" width="14.5546875" style="408" customWidth="1"/>
    <col min="8713" max="8713" width="10.5546875" style="408" customWidth="1"/>
    <col min="8714" max="8714" width="14.33203125" style="408" customWidth="1"/>
    <col min="8715" max="8715" width="10.33203125" style="408" customWidth="1"/>
    <col min="8716" max="8716" width="10.88671875" style="408" customWidth="1"/>
    <col min="8717" max="8717" width="9.5546875" style="408" customWidth="1"/>
    <col min="8718" max="8960" width="8.88671875" style="408"/>
    <col min="8961" max="8961" width="3.88671875" style="408" customWidth="1"/>
    <col min="8962" max="8962" width="16" style="408" customWidth="1"/>
    <col min="8963" max="8963" width="7" style="408" customWidth="1"/>
    <col min="8964" max="8964" width="16.88671875" style="408" customWidth="1"/>
    <col min="8965" max="8965" width="26.88671875" style="408" customWidth="1"/>
    <col min="8966" max="8967" width="12.33203125" style="408" customWidth="1"/>
    <col min="8968" max="8968" width="14.5546875" style="408" customWidth="1"/>
    <col min="8969" max="8969" width="10.5546875" style="408" customWidth="1"/>
    <col min="8970" max="8970" width="14.33203125" style="408" customWidth="1"/>
    <col min="8971" max="8971" width="10.33203125" style="408" customWidth="1"/>
    <col min="8972" max="8972" width="10.88671875" style="408" customWidth="1"/>
    <col min="8973" max="8973" width="9.5546875" style="408" customWidth="1"/>
    <col min="8974" max="9216" width="8.88671875" style="408"/>
    <col min="9217" max="9217" width="3.88671875" style="408" customWidth="1"/>
    <col min="9218" max="9218" width="16" style="408" customWidth="1"/>
    <col min="9219" max="9219" width="7" style="408" customWidth="1"/>
    <col min="9220" max="9220" width="16.88671875" style="408" customWidth="1"/>
    <col min="9221" max="9221" width="26.88671875" style="408" customWidth="1"/>
    <col min="9222" max="9223" width="12.33203125" style="408" customWidth="1"/>
    <col min="9224" max="9224" width="14.5546875" style="408" customWidth="1"/>
    <col min="9225" max="9225" width="10.5546875" style="408" customWidth="1"/>
    <col min="9226" max="9226" width="14.33203125" style="408" customWidth="1"/>
    <col min="9227" max="9227" width="10.33203125" style="408" customWidth="1"/>
    <col min="9228" max="9228" width="10.88671875" style="408" customWidth="1"/>
    <col min="9229" max="9229" width="9.5546875" style="408" customWidth="1"/>
    <col min="9230" max="9472" width="8.88671875" style="408"/>
    <col min="9473" max="9473" width="3.88671875" style="408" customWidth="1"/>
    <col min="9474" max="9474" width="16" style="408" customWidth="1"/>
    <col min="9475" max="9475" width="7" style="408" customWidth="1"/>
    <col min="9476" max="9476" width="16.88671875" style="408" customWidth="1"/>
    <col min="9477" max="9477" width="26.88671875" style="408" customWidth="1"/>
    <col min="9478" max="9479" width="12.33203125" style="408" customWidth="1"/>
    <col min="9480" max="9480" width="14.5546875" style="408" customWidth="1"/>
    <col min="9481" max="9481" width="10.5546875" style="408" customWidth="1"/>
    <col min="9482" max="9482" width="14.33203125" style="408" customWidth="1"/>
    <col min="9483" max="9483" width="10.33203125" style="408" customWidth="1"/>
    <col min="9484" max="9484" width="10.88671875" style="408" customWidth="1"/>
    <col min="9485" max="9485" width="9.5546875" style="408" customWidth="1"/>
    <col min="9486" max="9728" width="8.88671875" style="408"/>
    <col min="9729" max="9729" width="3.88671875" style="408" customWidth="1"/>
    <col min="9730" max="9730" width="16" style="408" customWidth="1"/>
    <col min="9731" max="9731" width="7" style="408" customWidth="1"/>
    <col min="9732" max="9732" width="16.88671875" style="408" customWidth="1"/>
    <col min="9733" max="9733" width="26.88671875" style="408" customWidth="1"/>
    <col min="9734" max="9735" width="12.33203125" style="408" customWidth="1"/>
    <col min="9736" max="9736" width="14.5546875" style="408" customWidth="1"/>
    <col min="9737" max="9737" width="10.5546875" style="408" customWidth="1"/>
    <col min="9738" max="9738" width="14.33203125" style="408" customWidth="1"/>
    <col min="9739" max="9739" width="10.33203125" style="408" customWidth="1"/>
    <col min="9740" max="9740" width="10.88671875" style="408" customWidth="1"/>
    <col min="9741" max="9741" width="9.5546875" style="408" customWidth="1"/>
    <col min="9742" max="9984" width="8.88671875" style="408"/>
    <col min="9985" max="9985" width="3.88671875" style="408" customWidth="1"/>
    <col min="9986" max="9986" width="16" style="408" customWidth="1"/>
    <col min="9987" max="9987" width="7" style="408" customWidth="1"/>
    <col min="9988" max="9988" width="16.88671875" style="408" customWidth="1"/>
    <col min="9989" max="9989" width="26.88671875" style="408" customWidth="1"/>
    <col min="9990" max="9991" width="12.33203125" style="408" customWidth="1"/>
    <col min="9992" max="9992" width="14.5546875" style="408" customWidth="1"/>
    <col min="9993" max="9993" width="10.5546875" style="408" customWidth="1"/>
    <col min="9994" max="9994" width="14.33203125" style="408" customWidth="1"/>
    <col min="9995" max="9995" width="10.33203125" style="408" customWidth="1"/>
    <col min="9996" max="9996" width="10.88671875" style="408" customWidth="1"/>
    <col min="9997" max="9997" width="9.5546875" style="408" customWidth="1"/>
    <col min="9998" max="10240" width="8.88671875" style="408"/>
    <col min="10241" max="10241" width="3.88671875" style="408" customWidth="1"/>
    <col min="10242" max="10242" width="16" style="408" customWidth="1"/>
    <col min="10243" max="10243" width="7" style="408" customWidth="1"/>
    <col min="10244" max="10244" width="16.88671875" style="408" customWidth="1"/>
    <col min="10245" max="10245" width="26.88671875" style="408" customWidth="1"/>
    <col min="10246" max="10247" width="12.33203125" style="408" customWidth="1"/>
    <col min="10248" max="10248" width="14.5546875" style="408" customWidth="1"/>
    <col min="10249" max="10249" width="10.5546875" style="408" customWidth="1"/>
    <col min="10250" max="10250" width="14.33203125" style="408" customWidth="1"/>
    <col min="10251" max="10251" width="10.33203125" style="408" customWidth="1"/>
    <col min="10252" max="10252" width="10.88671875" style="408" customWidth="1"/>
    <col min="10253" max="10253" width="9.5546875" style="408" customWidth="1"/>
    <col min="10254" max="10496" width="8.88671875" style="408"/>
    <col min="10497" max="10497" width="3.88671875" style="408" customWidth="1"/>
    <col min="10498" max="10498" width="16" style="408" customWidth="1"/>
    <col min="10499" max="10499" width="7" style="408" customWidth="1"/>
    <col min="10500" max="10500" width="16.88671875" style="408" customWidth="1"/>
    <col min="10501" max="10501" width="26.88671875" style="408" customWidth="1"/>
    <col min="10502" max="10503" width="12.33203125" style="408" customWidth="1"/>
    <col min="10504" max="10504" width="14.5546875" style="408" customWidth="1"/>
    <col min="10505" max="10505" width="10.5546875" style="408" customWidth="1"/>
    <col min="10506" max="10506" width="14.33203125" style="408" customWidth="1"/>
    <col min="10507" max="10507" width="10.33203125" style="408" customWidth="1"/>
    <col min="10508" max="10508" width="10.88671875" style="408" customWidth="1"/>
    <col min="10509" max="10509" width="9.5546875" style="408" customWidth="1"/>
    <col min="10510" max="10752" width="8.88671875" style="408"/>
    <col min="10753" max="10753" width="3.88671875" style="408" customWidth="1"/>
    <col min="10754" max="10754" width="16" style="408" customWidth="1"/>
    <col min="10755" max="10755" width="7" style="408" customWidth="1"/>
    <col min="10756" max="10756" width="16.88671875" style="408" customWidth="1"/>
    <col min="10757" max="10757" width="26.88671875" style="408" customWidth="1"/>
    <col min="10758" max="10759" width="12.33203125" style="408" customWidth="1"/>
    <col min="10760" max="10760" width="14.5546875" style="408" customWidth="1"/>
    <col min="10761" max="10761" width="10.5546875" style="408" customWidth="1"/>
    <col min="10762" max="10762" width="14.33203125" style="408" customWidth="1"/>
    <col min="10763" max="10763" width="10.33203125" style="408" customWidth="1"/>
    <col min="10764" max="10764" width="10.88671875" style="408" customWidth="1"/>
    <col min="10765" max="10765" width="9.5546875" style="408" customWidth="1"/>
    <col min="10766" max="11008" width="8.88671875" style="408"/>
    <col min="11009" max="11009" width="3.88671875" style="408" customWidth="1"/>
    <col min="11010" max="11010" width="16" style="408" customWidth="1"/>
    <col min="11011" max="11011" width="7" style="408" customWidth="1"/>
    <col min="11012" max="11012" width="16.88671875" style="408" customWidth="1"/>
    <col min="11013" max="11013" width="26.88671875" style="408" customWidth="1"/>
    <col min="11014" max="11015" width="12.33203125" style="408" customWidth="1"/>
    <col min="11016" max="11016" width="14.5546875" style="408" customWidth="1"/>
    <col min="11017" max="11017" width="10.5546875" style="408" customWidth="1"/>
    <col min="11018" max="11018" width="14.33203125" style="408" customWidth="1"/>
    <col min="11019" max="11019" width="10.33203125" style="408" customWidth="1"/>
    <col min="11020" max="11020" width="10.88671875" style="408" customWidth="1"/>
    <col min="11021" max="11021" width="9.5546875" style="408" customWidth="1"/>
    <col min="11022" max="11264" width="8.88671875" style="408"/>
    <col min="11265" max="11265" width="3.88671875" style="408" customWidth="1"/>
    <col min="11266" max="11266" width="16" style="408" customWidth="1"/>
    <col min="11267" max="11267" width="7" style="408" customWidth="1"/>
    <col min="11268" max="11268" width="16.88671875" style="408" customWidth="1"/>
    <col min="11269" max="11269" width="26.88671875" style="408" customWidth="1"/>
    <col min="11270" max="11271" width="12.33203125" style="408" customWidth="1"/>
    <col min="11272" max="11272" width="14.5546875" style="408" customWidth="1"/>
    <col min="11273" max="11273" width="10.5546875" style="408" customWidth="1"/>
    <col min="11274" max="11274" width="14.33203125" style="408" customWidth="1"/>
    <col min="11275" max="11275" width="10.33203125" style="408" customWidth="1"/>
    <col min="11276" max="11276" width="10.88671875" style="408" customWidth="1"/>
    <col min="11277" max="11277" width="9.5546875" style="408" customWidth="1"/>
    <col min="11278" max="11520" width="8.88671875" style="408"/>
    <col min="11521" max="11521" width="3.88671875" style="408" customWidth="1"/>
    <col min="11522" max="11522" width="16" style="408" customWidth="1"/>
    <col min="11523" max="11523" width="7" style="408" customWidth="1"/>
    <col min="11524" max="11524" width="16.88671875" style="408" customWidth="1"/>
    <col min="11525" max="11525" width="26.88671875" style="408" customWidth="1"/>
    <col min="11526" max="11527" width="12.33203125" style="408" customWidth="1"/>
    <col min="11528" max="11528" width="14.5546875" style="408" customWidth="1"/>
    <col min="11529" max="11529" width="10.5546875" style="408" customWidth="1"/>
    <col min="11530" max="11530" width="14.33203125" style="408" customWidth="1"/>
    <col min="11531" max="11531" width="10.33203125" style="408" customWidth="1"/>
    <col min="11532" max="11532" width="10.88671875" style="408" customWidth="1"/>
    <col min="11533" max="11533" width="9.5546875" style="408" customWidth="1"/>
    <col min="11534" max="11776" width="8.88671875" style="408"/>
    <col min="11777" max="11777" width="3.88671875" style="408" customWidth="1"/>
    <col min="11778" max="11778" width="16" style="408" customWidth="1"/>
    <col min="11779" max="11779" width="7" style="408" customWidth="1"/>
    <col min="11780" max="11780" width="16.88671875" style="408" customWidth="1"/>
    <col min="11781" max="11781" width="26.88671875" style="408" customWidth="1"/>
    <col min="11782" max="11783" width="12.33203125" style="408" customWidth="1"/>
    <col min="11784" max="11784" width="14.5546875" style="408" customWidth="1"/>
    <col min="11785" max="11785" width="10.5546875" style="408" customWidth="1"/>
    <col min="11786" max="11786" width="14.33203125" style="408" customWidth="1"/>
    <col min="11787" max="11787" width="10.33203125" style="408" customWidth="1"/>
    <col min="11788" max="11788" width="10.88671875" style="408" customWidth="1"/>
    <col min="11789" max="11789" width="9.5546875" style="408" customWidth="1"/>
    <col min="11790" max="12032" width="8.88671875" style="408"/>
    <col min="12033" max="12033" width="3.88671875" style="408" customWidth="1"/>
    <col min="12034" max="12034" width="16" style="408" customWidth="1"/>
    <col min="12035" max="12035" width="7" style="408" customWidth="1"/>
    <col min="12036" max="12036" width="16.88671875" style="408" customWidth="1"/>
    <col min="12037" max="12037" width="26.88671875" style="408" customWidth="1"/>
    <col min="12038" max="12039" width="12.33203125" style="408" customWidth="1"/>
    <col min="12040" max="12040" width="14.5546875" style="408" customWidth="1"/>
    <col min="12041" max="12041" width="10.5546875" style="408" customWidth="1"/>
    <col min="12042" max="12042" width="14.33203125" style="408" customWidth="1"/>
    <col min="12043" max="12043" width="10.33203125" style="408" customWidth="1"/>
    <col min="12044" max="12044" width="10.88671875" style="408" customWidth="1"/>
    <col min="12045" max="12045" width="9.5546875" style="408" customWidth="1"/>
    <col min="12046" max="12288" width="8.88671875" style="408"/>
    <col min="12289" max="12289" width="3.88671875" style="408" customWidth="1"/>
    <col min="12290" max="12290" width="16" style="408" customWidth="1"/>
    <col min="12291" max="12291" width="7" style="408" customWidth="1"/>
    <col min="12292" max="12292" width="16.88671875" style="408" customWidth="1"/>
    <col min="12293" max="12293" width="26.88671875" style="408" customWidth="1"/>
    <col min="12294" max="12295" width="12.33203125" style="408" customWidth="1"/>
    <col min="12296" max="12296" width="14.5546875" style="408" customWidth="1"/>
    <col min="12297" max="12297" width="10.5546875" style="408" customWidth="1"/>
    <col min="12298" max="12298" width="14.33203125" style="408" customWidth="1"/>
    <col min="12299" max="12299" width="10.33203125" style="408" customWidth="1"/>
    <col min="12300" max="12300" width="10.88671875" style="408" customWidth="1"/>
    <col min="12301" max="12301" width="9.5546875" style="408" customWidth="1"/>
    <col min="12302" max="12544" width="8.88671875" style="408"/>
    <col min="12545" max="12545" width="3.88671875" style="408" customWidth="1"/>
    <col min="12546" max="12546" width="16" style="408" customWidth="1"/>
    <col min="12547" max="12547" width="7" style="408" customWidth="1"/>
    <col min="12548" max="12548" width="16.88671875" style="408" customWidth="1"/>
    <col min="12549" max="12549" width="26.88671875" style="408" customWidth="1"/>
    <col min="12550" max="12551" width="12.33203125" style="408" customWidth="1"/>
    <col min="12552" max="12552" width="14.5546875" style="408" customWidth="1"/>
    <col min="12553" max="12553" width="10.5546875" style="408" customWidth="1"/>
    <col min="12554" max="12554" width="14.33203125" style="408" customWidth="1"/>
    <col min="12555" max="12555" width="10.33203125" style="408" customWidth="1"/>
    <col min="12556" max="12556" width="10.88671875" style="408" customWidth="1"/>
    <col min="12557" max="12557" width="9.5546875" style="408" customWidth="1"/>
    <col min="12558" max="12800" width="8.88671875" style="408"/>
    <col min="12801" max="12801" width="3.88671875" style="408" customWidth="1"/>
    <col min="12802" max="12802" width="16" style="408" customWidth="1"/>
    <col min="12803" max="12803" width="7" style="408" customWidth="1"/>
    <col min="12804" max="12804" width="16.88671875" style="408" customWidth="1"/>
    <col min="12805" max="12805" width="26.88671875" style="408" customWidth="1"/>
    <col min="12806" max="12807" width="12.33203125" style="408" customWidth="1"/>
    <col min="12808" max="12808" width="14.5546875" style="408" customWidth="1"/>
    <col min="12809" max="12809" width="10.5546875" style="408" customWidth="1"/>
    <col min="12810" max="12810" width="14.33203125" style="408" customWidth="1"/>
    <col min="12811" max="12811" width="10.33203125" style="408" customWidth="1"/>
    <col min="12812" max="12812" width="10.88671875" style="408" customWidth="1"/>
    <col min="12813" max="12813" width="9.5546875" style="408" customWidth="1"/>
    <col min="12814" max="13056" width="8.88671875" style="408"/>
    <col min="13057" max="13057" width="3.88671875" style="408" customWidth="1"/>
    <col min="13058" max="13058" width="16" style="408" customWidth="1"/>
    <col min="13059" max="13059" width="7" style="408" customWidth="1"/>
    <col min="13060" max="13060" width="16.88671875" style="408" customWidth="1"/>
    <col min="13061" max="13061" width="26.88671875" style="408" customWidth="1"/>
    <col min="13062" max="13063" width="12.33203125" style="408" customWidth="1"/>
    <col min="13064" max="13064" width="14.5546875" style="408" customWidth="1"/>
    <col min="13065" max="13065" width="10.5546875" style="408" customWidth="1"/>
    <col min="13066" max="13066" width="14.33203125" style="408" customWidth="1"/>
    <col min="13067" max="13067" width="10.33203125" style="408" customWidth="1"/>
    <col min="13068" max="13068" width="10.88671875" style="408" customWidth="1"/>
    <col min="13069" max="13069" width="9.5546875" style="408" customWidth="1"/>
    <col min="13070" max="13312" width="8.88671875" style="408"/>
    <col min="13313" max="13313" width="3.88671875" style="408" customWidth="1"/>
    <col min="13314" max="13314" width="16" style="408" customWidth="1"/>
    <col min="13315" max="13315" width="7" style="408" customWidth="1"/>
    <col min="13316" max="13316" width="16.88671875" style="408" customWidth="1"/>
    <col min="13317" max="13317" width="26.88671875" style="408" customWidth="1"/>
    <col min="13318" max="13319" width="12.33203125" style="408" customWidth="1"/>
    <col min="13320" max="13320" width="14.5546875" style="408" customWidth="1"/>
    <col min="13321" max="13321" width="10.5546875" style="408" customWidth="1"/>
    <col min="13322" max="13322" width="14.33203125" style="408" customWidth="1"/>
    <col min="13323" max="13323" width="10.33203125" style="408" customWidth="1"/>
    <col min="13324" max="13324" width="10.88671875" style="408" customWidth="1"/>
    <col min="13325" max="13325" width="9.5546875" style="408" customWidth="1"/>
    <col min="13326" max="13568" width="8.88671875" style="408"/>
    <col min="13569" max="13569" width="3.88671875" style="408" customWidth="1"/>
    <col min="13570" max="13570" width="16" style="408" customWidth="1"/>
    <col min="13571" max="13571" width="7" style="408" customWidth="1"/>
    <col min="13572" max="13572" width="16.88671875" style="408" customWidth="1"/>
    <col min="13573" max="13573" width="26.88671875" style="408" customWidth="1"/>
    <col min="13574" max="13575" width="12.33203125" style="408" customWidth="1"/>
    <col min="13576" max="13576" width="14.5546875" style="408" customWidth="1"/>
    <col min="13577" max="13577" width="10.5546875" style="408" customWidth="1"/>
    <col min="13578" max="13578" width="14.33203125" style="408" customWidth="1"/>
    <col min="13579" max="13579" width="10.33203125" style="408" customWidth="1"/>
    <col min="13580" max="13580" width="10.88671875" style="408" customWidth="1"/>
    <col min="13581" max="13581" width="9.5546875" style="408" customWidth="1"/>
    <col min="13582" max="13824" width="8.88671875" style="408"/>
    <col min="13825" max="13825" width="3.88671875" style="408" customWidth="1"/>
    <col min="13826" max="13826" width="16" style="408" customWidth="1"/>
    <col min="13827" max="13827" width="7" style="408" customWidth="1"/>
    <col min="13828" max="13828" width="16.88671875" style="408" customWidth="1"/>
    <col min="13829" max="13829" width="26.88671875" style="408" customWidth="1"/>
    <col min="13830" max="13831" width="12.33203125" style="408" customWidth="1"/>
    <col min="13832" max="13832" width="14.5546875" style="408" customWidth="1"/>
    <col min="13833" max="13833" width="10.5546875" style="408" customWidth="1"/>
    <col min="13834" max="13834" width="14.33203125" style="408" customWidth="1"/>
    <col min="13835" max="13835" width="10.33203125" style="408" customWidth="1"/>
    <col min="13836" max="13836" width="10.88671875" style="408" customWidth="1"/>
    <col min="13837" max="13837" width="9.5546875" style="408" customWidth="1"/>
    <col min="13838" max="14080" width="8.88671875" style="408"/>
    <col min="14081" max="14081" width="3.88671875" style="408" customWidth="1"/>
    <col min="14082" max="14082" width="16" style="408" customWidth="1"/>
    <col min="14083" max="14083" width="7" style="408" customWidth="1"/>
    <col min="14084" max="14084" width="16.88671875" style="408" customWidth="1"/>
    <col min="14085" max="14085" width="26.88671875" style="408" customWidth="1"/>
    <col min="14086" max="14087" width="12.33203125" style="408" customWidth="1"/>
    <col min="14088" max="14088" width="14.5546875" style="408" customWidth="1"/>
    <col min="14089" max="14089" width="10.5546875" style="408" customWidth="1"/>
    <col min="14090" max="14090" width="14.33203125" style="408" customWidth="1"/>
    <col min="14091" max="14091" width="10.33203125" style="408" customWidth="1"/>
    <col min="14092" max="14092" width="10.88671875" style="408" customWidth="1"/>
    <col min="14093" max="14093" width="9.5546875" style="408" customWidth="1"/>
    <col min="14094" max="14336" width="8.88671875" style="408"/>
    <col min="14337" max="14337" width="3.88671875" style="408" customWidth="1"/>
    <col min="14338" max="14338" width="16" style="408" customWidth="1"/>
    <col min="14339" max="14339" width="7" style="408" customWidth="1"/>
    <col min="14340" max="14340" width="16.88671875" style="408" customWidth="1"/>
    <col min="14341" max="14341" width="26.88671875" style="408" customWidth="1"/>
    <col min="14342" max="14343" width="12.33203125" style="408" customWidth="1"/>
    <col min="14344" max="14344" width="14.5546875" style="408" customWidth="1"/>
    <col min="14345" max="14345" width="10.5546875" style="408" customWidth="1"/>
    <col min="14346" max="14346" width="14.33203125" style="408" customWidth="1"/>
    <col min="14347" max="14347" width="10.33203125" style="408" customWidth="1"/>
    <col min="14348" max="14348" width="10.88671875" style="408" customWidth="1"/>
    <col min="14349" max="14349" width="9.5546875" style="408" customWidth="1"/>
    <col min="14350" max="14592" width="8.88671875" style="408"/>
    <col min="14593" max="14593" width="3.88671875" style="408" customWidth="1"/>
    <col min="14594" max="14594" width="16" style="408" customWidth="1"/>
    <col min="14595" max="14595" width="7" style="408" customWidth="1"/>
    <col min="14596" max="14596" width="16.88671875" style="408" customWidth="1"/>
    <col min="14597" max="14597" width="26.88671875" style="408" customWidth="1"/>
    <col min="14598" max="14599" width="12.33203125" style="408" customWidth="1"/>
    <col min="14600" max="14600" width="14.5546875" style="408" customWidth="1"/>
    <col min="14601" max="14601" width="10.5546875" style="408" customWidth="1"/>
    <col min="14602" max="14602" width="14.33203125" style="408" customWidth="1"/>
    <col min="14603" max="14603" width="10.33203125" style="408" customWidth="1"/>
    <col min="14604" max="14604" width="10.88671875" style="408" customWidth="1"/>
    <col min="14605" max="14605" width="9.5546875" style="408" customWidth="1"/>
    <col min="14606" max="14848" width="8.88671875" style="408"/>
    <col min="14849" max="14849" width="3.88671875" style="408" customWidth="1"/>
    <col min="14850" max="14850" width="16" style="408" customWidth="1"/>
    <col min="14851" max="14851" width="7" style="408" customWidth="1"/>
    <col min="14852" max="14852" width="16.88671875" style="408" customWidth="1"/>
    <col min="14853" max="14853" width="26.88671875" style="408" customWidth="1"/>
    <col min="14854" max="14855" width="12.33203125" style="408" customWidth="1"/>
    <col min="14856" max="14856" width="14.5546875" style="408" customWidth="1"/>
    <col min="14857" max="14857" width="10.5546875" style="408" customWidth="1"/>
    <col min="14858" max="14858" width="14.33203125" style="408" customWidth="1"/>
    <col min="14859" max="14859" width="10.33203125" style="408" customWidth="1"/>
    <col min="14860" max="14860" width="10.88671875" style="408" customWidth="1"/>
    <col min="14861" max="14861" width="9.5546875" style="408" customWidth="1"/>
    <col min="14862" max="15104" width="8.88671875" style="408"/>
    <col min="15105" max="15105" width="3.88671875" style="408" customWidth="1"/>
    <col min="15106" max="15106" width="16" style="408" customWidth="1"/>
    <col min="15107" max="15107" width="7" style="408" customWidth="1"/>
    <col min="15108" max="15108" width="16.88671875" style="408" customWidth="1"/>
    <col min="15109" max="15109" width="26.88671875" style="408" customWidth="1"/>
    <col min="15110" max="15111" width="12.33203125" style="408" customWidth="1"/>
    <col min="15112" max="15112" width="14.5546875" style="408" customWidth="1"/>
    <col min="15113" max="15113" width="10.5546875" style="408" customWidth="1"/>
    <col min="15114" max="15114" width="14.33203125" style="408" customWidth="1"/>
    <col min="15115" max="15115" width="10.33203125" style="408" customWidth="1"/>
    <col min="15116" max="15116" width="10.88671875" style="408" customWidth="1"/>
    <col min="15117" max="15117" width="9.5546875" style="408" customWidth="1"/>
    <col min="15118" max="15360" width="8.88671875" style="408"/>
    <col min="15361" max="15361" width="3.88671875" style="408" customWidth="1"/>
    <col min="15362" max="15362" width="16" style="408" customWidth="1"/>
    <col min="15363" max="15363" width="7" style="408" customWidth="1"/>
    <col min="15364" max="15364" width="16.88671875" style="408" customWidth="1"/>
    <col min="15365" max="15365" width="26.88671875" style="408" customWidth="1"/>
    <col min="15366" max="15367" width="12.33203125" style="408" customWidth="1"/>
    <col min="15368" max="15368" width="14.5546875" style="408" customWidth="1"/>
    <col min="15369" max="15369" width="10.5546875" style="408" customWidth="1"/>
    <col min="15370" max="15370" width="14.33203125" style="408" customWidth="1"/>
    <col min="15371" max="15371" width="10.33203125" style="408" customWidth="1"/>
    <col min="15372" max="15372" width="10.88671875" style="408" customWidth="1"/>
    <col min="15373" max="15373" width="9.5546875" style="408" customWidth="1"/>
    <col min="15374" max="15616" width="8.88671875" style="408"/>
    <col min="15617" max="15617" width="3.88671875" style="408" customWidth="1"/>
    <col min="15618" max="15618" width="16" style="408" customWidth="1"/>
    <col min="15619" max="15619" width="7" style="408" customWidth="1"/>
    <col min="15620" max="15620" width="16.88671875" style="408" customWidth="1"/>
    <col min="15621" max="15621" width="26.88671875" style="408" customWidth="1"/>
    <col min="15622" max="15623" width="12.33203125" style="408" customWidth="1"/>
    <col min="15624" max="15624" width="14.5546875" style="408" customWidth="1"/>
    <col min="15625" max="15625" width="10.5546875" style="408" customWidth="1"/>
    <col min="15626" max="15626" width="14.33203125" style="408" customWidth="1"/>
    <col min="15627" max="15627" width="10.33203125" style="408" customWidth="1"/>
    <col min="15628" max="15628" width="10.88671875" style="408" customWidth="1"/>
    <col min="15629" max="15629" width="9.5546875" style="408" customWidth="1"/>
    <col min="15630" max="15872" width="8.88671875" style="408"/>
    <col min="15873" max="15873" width="3.88671875" style="408" customWidth="1"/>
    <col min="15874" max="15874" width="16" style="408" customWidth="1"/>
    <col min="15875" max="15875" width="7" style="408" customWidth="1"/>
    <col min="15876" max="15876" width="16.88671875" style="408" customWidth="1"/>
    <col min="15877" max="15877" width="26.88671875" style="408" customWidth="1"/>
    <col min="15878" max="15879" width="12.33203125" style="408" customWidth="1"/>
    <col min="15880" max="15880" width="14.5546875" style="408" customWidth="1"/>
    <col min="15881" max="15881" width="10.5546875" style="408" customWidth="1"/>
    <col min="15882" max="15882" width="14.33203125" style="408" customWidth="1"/>
    <col min="15883" max="15883" width="10.33203125" style="408" customWidth="1"/>
    <col min="15884" max="15884" width="10.88671875" style="408" customWidth="1"/>
    <col min="15885" max="15885" width="9.5546875" style="408" customWidth="1"/>
    <col min="15886" max="16128" width="8.88671875" style="408"/>
    <col min="16129" max="16129" width="3.88671875" style="408" customWidth="1"/>
    <col min="16130" max="16130" width="16" style="408" customWidth="1"/>
    <col min="16131" max="16131" width="7" style="408" customWidth="1"/>
    <col min="16132" max="16132" width="16.88671875" style="408" customWidth="1"/>
    <col min="16133" max="16133" width="26.88671875" style="408" customWidth="1"/>
    <col min="16134" max="16135" width="12.33203125" style="408" customWidth="1"/>
    <col min="16136" max="16136" width="14.5546875" style="408" customWidth="1"/>
    <col min="16137" max="16137" width="10.5546875" style="408" customWidth="1"/>
    <col min="16138" max="16138" width="14.33203125" style="408" customWidth="1"/>
    <col min="16139" max="16139" width="10.33203125" style="408" customWidth="1"/>
    <col min="16140" max="16140" width="10.88671875" style="408" customWidth="1"/>
    <col min="16141" max="16141" width="9.5546875" style="408" customWidth="1"/>
    <col min="16142" max="16384" width="8.88671875" style="408"/>
  </cols>
  <sheetData>
    <row r="1" spans="1:19" ht="18">
      <c r="A1" s="3612" t="s">
        <v>2963</v>
      </c>
      <c r="B1" s="3612"/>
      <c r="C1" s="3612"/>
      <c r="D1" s="3612"/>
      <c r="E1" s="3612"/>
      <c r="F1" s="3612"/>
      <c r="G1" s="3612"/>
      <c r="H1" s="3612"/>
      <c r="I1" s="1447"/>
      <c r="J1" s="1447"/>
      <c r="K1" s="1447"/>
      <c r="L1" s="1447"/>
      <c r="M1" s="1447"/>
      <c r="N1" s="1449"/>
      <c r="O1" s="1449"/>
      <c r="P1" s="1449"/>
      <c r="Q1" s="1451"/>
      <c r="R1" s="1449"/>
      <c r="S1" s="1449"/>
    </row>
    <row r="2" spans="1:19" ht="36.75" customHeight="1">
      <c r="A2" s="3613" t="s">
        <v>3019</v>
      </c>
      <c r="B2" s="3613"/>
      <c r="C2" s="3613"/>
      <c r="D2" s="3613"/>
      <c r="E2" s="3613"/>
      <c r="F2" s="3613"/>
      <c r="G2"/>
      <c r="H2" s="1447"/>
      <c r="I2" s="1447"/>
      <c r="J2" s="1447"/>
      <c r="K2" s="1447"/>
      <c r="L2" s="1447"/>
      <c r="M2" s="1447"/>
      <c r="N2" s="1449"/>
      <c r="O2" s="1449"/>
      <c r="P2" s="1449"/>
      <c r="Q2" s="1451"/>
      <c r="R2" s="1449"/>
      <c r="S2" s="1449"/>
    </row>
    <row r="3" spans="1:19" ht="17.399999999999999">
      <c r="A3" s="1450" t="s">
        <v>2965</v>
      </c>
      <c r="B3" s="1447"/>
      <c r="C3" s="1447"/>
      <c r="D3" s="1493"/>
      <c r="E3" s="1493"/>
      <c r="F3" s="413"/>
      <c r="H3" s="3611" t="s">
        <v>3645</v>
      </c>
      <c r="I3" s="2069"/>
      <c r="J3" s="3607" t="str">
        <f>+'Master Data'!D13</f>
        <v>021077</v>
      </c>
      <c r="K3" s="3607"/>
      <c r="L3" s="1447"/>
      <c r="M3" s="1447"/>
      <c r="N3" s="1450"/>
      <c r="O3" s="1450"/>
      <c r="P3" s="1450"/>
      <c r="Q3" s="1451"/>
      <c r="R3" s="1449"/>
      <c r="S3" s="1449"/>
    </row>
    <row r="4" spans="1:19" ht="9.75" customHeight="1">
      <c r="L4" s="1447"/>
      <c r="M4" s="1447"/>
      <c r="N4" s="1494"/>
      <c r="O4" s="1494"/>
      <c r="P4" s="1451"/>
      <c r="Q4" s="1449"/>
      <c r="R4" s="1449"/>
      <c r="S4" s="1449"/>
    </row>
    <row r="5" spans="1:19" ht="20.25" customHeight="1">
      <c r="A5" s="1450" t="s">
        <v>2967</v>
      </c>
      <c r="B5" s="1447"/>
      <c r="C5" s="1447"/>
      <c r="D5" s="3614" t="str">
        <f>+'Master Data'!D18</f>
        <v>INGWAVUMA: JOSINI: REPAIRS AND MAINTENANCE TO TWO CLASSROOMS</v>
      </c>
      <c r="E5" s="3614"/>
      <c r="F5" s="3614"/>
      <c r="G5" s="1450"/>
      <c r="L5" s="1494"/>
      <c r="M5" s="1451"/>
      <c r="N5" s="1449"/>
      <c r="O5" s="1449"/>
      <c r="P5" s="1449"/>
    </row>
    <row r="6" spans="1:19" ht="19.5" customHeight="1">
      <c r="D6" s="3614"/>
      <c r="E6" s="3614"/>
      <c r="F6" s="3614"/>
    </row>
    <row r="7" spans="1:19" ht="19.5" customHeight="1">
      <c r="D7" s="3614"/>
      <c r="E7" s="3614"/>
      <c r="F7" s="3614"/>
    </row>
    <row r="8" spans="1:19" ht="19.5" customHeight="1">
      <c r="D8" s="3615"/>
      <c r="E8" s="3615"/>
      <c r="F8" s="3615"/>
      <c r="H8" s="1450" t="s">
        <v>3020</v>
      </c>
      <c r="I8" s="1447"/>
      <c r="J8" s="1493"/>
      <c r="K8" s="1493"/>
    </row>
    <row r="9" spans="1:19" ht="29.25" customHeight="1">
      <c r="A9" s="3616" t="s">
        <v>3021</v>
      </c>
      <c r="B9" s="3616"/>
      <c r="C9" s="3616"/>
      <c r="D9" s="3616"/>
      <c r="E9" s="3616"/>
      <c r="F9" s="3616"/>
      <c r="G9" s="3616"/>
      <c r="H9" s="3616"/>
      <c r="I9" s="3616"/>
      <c r="J9" s="3616"/>
      <c r="K9" s="3616"/>
    </row>
    <row r="10" spans="1:19" ht="55.5" customHeight="1">
      <c r="A10" s="1495" t="s">
        <v>3022</v>
      </c>
      <c r="B10" s="1495" t="s">
        <v>2949</v>
      </c>
      <c r="C10" s="1495" t="s">
        <v>2948</v>
      </c>
      <c r="D10" s="1495" t="s">
        <v>2950</v>
      </c>
      <c r="E10" s="1495" t="s">
        <v>3023</v>
      </c>
      <c r="F10" s="1495" t="s">
        <v>2976</v>
      </c>
      <c r="G10" s="1496" t="s">
        <v>3024</v>
      </c>
      <c r="H10" s="1496" t="s">
        <v>3025</v>
      </c>
      <c r="I10" s="1496" t="s">
        <v>3026</v>
      </c>
      <c r="J10" s="1496" t="s">
        <v>3027</v>
      </c>
      <c r="K10" s="1496" t="s">
        <v>3028</v>
      </c>
    </row>
    <row r="11" spans="1:19" ht="21.75" customHeight="1">
      <c r="A11" s="1497">
        <v>1</v>
      </c>
      <c r="B11" s="1498"/>
      <c r="C11" s="1498"/>
      <c r="D11" s="1498"/>
      <c r="E11" s="1498"/>
      <c r="F11" s="1498"/>
      <c r="G11" s="1498"/>
      <c r="H11" s="1498"/>
      <c r="I11" s="1498"/>
      <c r="J11" s="1498"/>
      <c r="K11" s="1498"/>
    </row>
    <row r="12" spans="1:19" ht="21.75" customHeight="1">
      <c r="A12" s="1497">
        <f>A11+1</f>
        <v>2</v>
      </c>
      <c r="B12" s="1498"/>
      <c r="C12" s="1498"/>
      <c r="D12" s="1498"/>
      <c r="E12" s="1498"/>
      <c r="F12" s="1498"/>
      <c r="G12" s="1498"/>
      <c r="H12" s="1498"/>
      <c r="I12" s="1498"/>
      <c r="J12" s="1498"/>
      <c r="K12" s="1498"/>
    </row>
    <row r="13" spans="1:19" ht="21.75" customHeight="1">
      <c r="A13" s="1497">
        <f t="shared" ref="A13:A20" si="0">A12+1</f>
        <v>3</v>
      </c>
      <c r="B13" s="1498"/>
      <c r="C13" s="1498"/>
      <c r="D13" s="1498"/>
      <c r="E13" s="1498"/>
      <c r="F13" s="1498"/>
      <c r="G13" s="1498"/>
      <c r="H13" s="1498"/>
      <c r="I13" s="1498"/>
      <c r="J13" s="1498"/>
      <c r="K13" s="1498"/>
    </row>
    <row r="14" spans="1:19" ht="21.75" customHeight="1">
      <c r="A14" s="1497">
        <f t="shared" si="0"/>
        <v>4</v>
      </c>
      <c r="B14" s="1498"/>
      <c r="C14" s="1498"/>
      <c r="D14" s="1498"/>
      <c r="E14" s="1498"/>
      <c r="F14" s="1498"/>
      <c r="G14" s="1498"/>
      <c r="H14" s="1498"/>
      <c r="I14" s="1498"/>
      <c r="J14" s="1498"/>
      <c r="K14" s="1498"/>
    </row>
    <row r="15" spans="1:19" ht="21.75" customHeight="1">
      <c r="A15" s="1497">
        <f t="shared" si="0"/>
        <v>5</v>
      </c>
      <c r="B15" s="1498"/>
      <c r="C15" s="1498"/>
      <c r="D15" s="1498"/>
      <c r="E15" s="1498"/>
      <c r="F15" s="1498"/>
      <c r="G15" s="1498"/>
      <c r="H15" s="1498"/>
      <c r="I15" s="1498"/>
      <c r="J15" s="1498"/>
      <c r="K15" s="1498"/>
    </row>
    <row r="16" spans="1:19" ht="21.75" customHeight="1">
      <c r="A16" s="1497">
        <f t="shared" si="0"/>
        <v>6</v>
      </c>
      <c r="B16" s="1498"/>
      <c r="C16" s="1498"/>
      <c r="D16" s="1498"/>
      <c r="E16" s="1498"/>
      <c r="F16" s="1498"/>
      <c r="G16" s="1498"/>
      <c r="H16" s="1498"/>
      <c r="I16" s="1498"/>
      <c r="J16" s="1498"/>
      <c r="K16" s="1498"/>
    </row>
    <row r="17" spans="1:14" ht="21.75" customHeight="1">
      <c r="A17" s="1497">
        <f t="shared" si="0"/>
        <v>7</v>
      </c>
      <c r="B17" s="1498"/>
      <c r="C17" s="1498"/>
      <c r="D17" s="1498"/>
      <c r="E17" s="1498"/>
      <c r="F17" s="1498"/>
      <c r="G17" s="1498"/>
      <c r="H17" s="1498"/>
      <c r="I17" s="1498"/>
      <c r="J17" s="1498"/>
      <c r="K17" s="1498"/>
    </row>
    <row r="18" spans="1:14" ht="21.75" customHeight="1">
      <c r="A18" s="1497">
        <f t="shared" si="0"/>
        <v>8</v>
      </c>
      <c r="B18" s="1498"/>
      <c r="C18" s="1498"/>
      <c r="D18" s="1498"/>
      <c r="E18" s="1498"/>
      <c r="F18" s="1498"/>
      <c r="G18" s="1498"/>
      <c r="H18" s="1498"/>
      <c r="I18" s="1498"/>
      <c r="J18" s="1498"/>
      <c r="K18" s="1498"/>
    </row>
    <row r="19" spans="1:14" ht="21.75" customHeight="1">
      <c r="A19" s="1497">
        <f t="shared" si="0"/>
        <v>9</v>
      </c>
      <c r="B19" s="1498"/>
      <c r="C19" s="1498"/>
      <c r="D19" s="1498"/>
      <c r="E19" s="1498"/>
      <c r="F19" s="1498"/>
      <c r="G19" s="1498"/>
      <c r="H19" s="1498"/>
      <c r="I19" s="1498"/>
      <c r="J19" s="1498"/>
      <c r="K19" s="1498"/>
    </row>
    <row r="20" spans="1:14" ht="21.75" customHeight="1">
      <c r="A20" s="1497">
        <f t="shared" si="0"/>
        <v>10</v>
      </c>
      <c r="B20" s="1498"/>
      <c r="C20" s="1498"/>
      <c r="D20" s="1498"/>
      <c r="E20" s="1498"/>
      <c r="F20" s="1498"/>
      <c r="G20" s="1498"/>
      <c r="H20" s="1498"/>
      <c r="I20" s="1498"/>
      <c r="J20" s="1498"/>
      <c r="K20" s="1498"/>
    </row>
    <row r="21" spans="1:14">
      <c r="A21" s="806"/>
    </row>
    <row r="22" spans="1:14" s="1485" customFormat="1" ht="14.4">
      <c r="A22" s="1484" t="s">
        <v>3029</v>
      </c>
      <c r="E22" s="1484" t="s">
        <v>3030</v>
      </c>
      <c r="G22" s="1484"/>
      <c r="I22" s="1484" t="s">
        <v>3031</v>
      </c>
      <c r="L22" s="1487"/>
      <c r="M22" s="1488"/>
    </row>
    <row r="23" spans="1:14" s="1485" customFormat="1" ht="14.4">
      <c r="A23" s="1485" t="s">
        <v>3032</v>
      </c>
      <c r="E23" s="1485" t="s">
        <v>3011</v>
      </c>
      <c r="I23" s="1485" t="s">
        <v>3033</v>
      </c>
      <c r="M23" s="1487"/>
      <c r="N23" s="1487"/>
    </row>
    <row r="24" spans="1:14" s="1485" customFormat="1" ht="14.4">
      <c r="A24" s="1485" t="s">
        <v>3034</v>
      </c>
      <c r="E24" s="1485" t="s">
        <v>3034</v>
      </c>
      <c r="I24" s="1490" t="s">
        <v>3034</v>
      </c>
      <c r="M24" s="1487"/>
      <c r="N24" s="1487"/>
    </row>
    <row r="25" spans="1:14">
      <c r="A25" s="408" t="s">
        <v>3035</v>
      </c>
      <c r="E25" s="408" t="s">
        <v>3036</v>
      </c>
      <c r="I25" s="408" t="s">
        <v>3036</v>
      </c>
    </row>
  </sheetData>
  <mergeCells count="6">
    <mergeCell ref="A1:H1"/>
    <mergeCell ref="A2:F2"/>
    <mergeCell ref="J3:K3"/>
    <mergeCell ref="D5:F8"/>
    <mergeCell ref="A9:K9"/>
    <mergeCell ref="H3:I3"/>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0753" r:id="rId4" name="Button 1">
              <controlPr defaultSize="0" print="0" autoFill="0" autoPict="0" macro="[0]!ToMainMenu">
                <anchor>
                  <from>
                    <xdr:col>11</xdr:col>
                    <xdr:colOff>670560</xdr:colOff>
                    <xdr:row>1</xdr:row>
                    <xdr:rowOff>38100</xdr:rowOff>
                  </from>
                  <to>
                    <xdr:col>14</xdr:col>
                    <xdr:colOff>68580</xdr:colOff>
                    <xdr:row>1</xdr:row>
                    <xdr:rowOff>335280</xdr:rowOff>
                  </to>
                </anchor>
              </controlPr>
            </control>
          </mc:Choice>
        </mc:AlternateContent>
        <mc:AlternateContent xmlns:mc="http://schemas.openxmlformats.org/markup-compatibility/2006">
          <mc:Choice Requires="x14">
            <control shapeId="970754" r:id="rId5" name="Button 2">
              <controlPr defaultSize="0" print="0" autoFill="0" autoPict="0" macro="[0]!PrintSheet">
                <anchor>
                  <from>
                    <xdr:col>11</xdr:col>
                    <xdr:colOff>670560</xdr:colOff>
                    <xdr:row>5</xdr:row>
                    <xdr:rowOff>22860</xdr:rowOff>
                  </from>
                  <to>
                    <xdr:col>14</xdr:col>
                    <xdr:colOff>68580</xdr:colOff>
                    <xdr:row>6</xdr:row>
                    <xdr:rowOff>45720</xdr:rowOff>
                  </to>
                </anchor>
              </controlPr>
            </control>
          </mc:Choice>
        </mc:AlternateContent>
        <mc:AlternateContent xmlns:mc="http://schemas.openxmlformats.org/markup-compatibility/2006">
          <mc:Choice Requires="x14">
            <control shapeId="970755" r:id="rId6" name="Button 3">
              <controlPr defaultSize="0" print="0" autoFill="0" autoPict="0" macro="[0]!PrintPreview">
                <anchor>
                  <from>
                    <xdr:col>12</xdr:col>
                    <xdr:colOff>0</xdr:colOff>
                    <xdr:row>1</xdr:row>
                    <xdr:rowOff>365760</xdr:rowOff>
                  </from>
                  <to>
                    <xdr:col>14</xdr:col>
                    <xdr:colOff>68580</xdr:colOff>
                    <xdr:row>3</xdr:row>
                    <xdr:rowOff>22860</xdr:rowOff>
                  </to>
                </anchor>
              </controlPr>
            </control>
          </mc:Choice>
        </mc:AlternateContent>
        <mc:AlternateContent xmlns:mc="http://schemas.openxmlformats.org/markup-compatibility/2006">
          <mc:Choice Requires="x14">
            <control shapeId="970756" r:id="rId7" name="Button 4">
              <controlPr defaultSize="0" print="0" autoFill="0" autoPict="0" macro="[0]!ToDataEntry">
                <anchor>
                  <from>
                    <xdr:col>11</xdr:col>
                    <xdr:colOff>670560</xdr:colOff>
                    <xdr:row>6</xdr:row>
                    <xdr:rowOff>83820</xdr:rowOff>
                  </from>
                  <to>
                    <xdr:col>14</xdr:col>
                    <xdr:colOff>68580</xdr:colOff>
                    <xdr:row>7</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6">
    <tabColor theme="7" tint="0.39997558519241921"/>
  </sheetPr>
  <dimension ref="A1:E22"/>
  <sheetViews>
    <sheetView zoomScale="90" zoomScaleNormal="90" workbookViewId="0">
      <selection activeCell="G8" sqref="G8"/>
    </sheetView>
  </sheetViews>
  <sheetFormatPr defaultRowHeight="13.2"/>
  <cols>
    <col min="2" max="2" width="97.109375" style="8" customWidth="1"/>
    <col min="3" max="3" width="11.6640625" style="94" customWidth="1"/>
    <col min="6" max="6" width="31.6640625" customWidth="1"/>
    <col min="7" max="7" width="22.109375" customWidth="1"/>
  </cols>
  <sheetData>
    <row r="1" spans="1:5" ht="13.8" thickBot="1">
      <c r="A1">
        <v>1</v>
      </c>
      <c r="B1" s="309" t="s">
        <v>968</v>
      </c>
      <c r="C1" s="310" t="s">
        <v>969</v>
      </c>
    </row>
    <row r="2" spans="1:5" ht="25.5" customHeight="1">
      <c r="A2">
        <v>2</v>
      </c>
      <c r="B2" s="309" t="s">
        <v>970</v>
      </c>
      <c r="C2" s="310" t="s">
        <v>971</v>
      </c>
      <c r="D2" s="2065" t="s">
        <v>972</v>
      </c>
      <c r="E2" s="2066"/>
    </row>
    <row r="3" spans="1:5" ht="20.25" customHeight="1" thickBot="1">
      <c r="A3">
        <v>3</v>
      </c>
      <c r="B3" s="309" t="s">
        <v>973</v>
      </c>
      <c r="C3" s="310" t="s">
        <v>974</v>
      </c>
      <c r="D3" s="311">
        <v>4</v>
      </c>
      <c r="E3" s="308" t="str">
        <f ca="1">LOOKUP(D3,A1:C20,C:C)</f>
        <v>GB</v>
      </c>
    </row>
    <row r="4" spans="1:5" ht="20.25" customHeight="1">
      <c r="A4">
        <v>4</v>
      </c>
      <c r="B4" s="309" t="s">
        <v>975</v>
      </c>
      <c r="C4" s="310" t="s">
        <v>976</v>
      </c>
    </row>
    <row r="5" spans="1:5" ht="20.25" customHeight="1">
      <c r="A5">
        <v>5</v>
      </c>
      <c r="B5" s="309" t="s">
        <v>977</v>
      </c>
      <c r="C5" s="310" t="s">
        <v>978</v>
      </c>
    </row>
    <row r="6" spans="1:5" ht="20.25" customHeight="1">
      <c r="A6">
        <v>6</v>
      </c>
      <c r="B6" s="309" t="s">
        <v>979</v>
      </c>
      <c r="C6" s="310" t="s">
        <v>980</v>
      </c>
    </row>
    <row r="7" spans="1:5" ht="26.4">
      <c r="A7">
        <v>7</v>
      </c>
      <c r="B7" s="309" t="s">
        <v>981</v>
      </c>
      <c r="C7" s="72" t="s">
        <v>982</v>
      </c>
    </row>
    <row r="8" spans="1:5" ht="26.4">
      <c r="A8">
        <v>8</v>
      </c>
      <c r="B8" s="309" t="s">
        <v>983</v>
      </c>
      <c r="C8" s="72" t="s">
        <v>984</v>
      </c>
    </row>
    <row r="9" spans="1:5" ht="33" customHeight="1">
      <c r="A9">
        <v>9</v>
      </c>
      <c r="B9" s="309" t="s">
        <v>985</v>
      </c>
      <c r="C9" s="280" t="s">
        <v>986</v>
      </c>
    </row>
    <row r="10" spans="1:5" ht="33" customHeight="1">
      <c r="A10">
        <v>10</v>
      </c>
      <c r="B10" s="309" t="s">
        <v>987</v>
      </c>
      <c r="C10" s="72" t="s">
        <v>988</v>
      </c>
    </row>
    <row r="11" spans="1:5" ht="33" customHeight="1">
      <c r="A11">
        <v>11</v>
      </c>
      <c r="B11" s="309" t="s">
        <v>989</v>
      </c>
      <c r="C11" s="72" t="s">
        <v>990</v>
      </c>
    </row>
    <row r="12" spans="1:5" ht="33" customHeight="1">
      <c r="A12">
        <v>12</v>
      </c>
      <c r="B12" s="309" t="s">
        <v>991</v>
      </c>
      <c r="C12" s="72" t="s">
        <v>992</v>
      </c>
    </row>
    <row r="13" spans="1:5" ht="33" customHeight="1">
      <c r="A13">
        <v>13</v>
      </c>
      <c r="B13" s="309" t="s">
        <v>993</v>
      </c>
      <c r="C13" s="72" t="s">
        <v>994</v>
      </c>
    </row>
    <row r="14" spans="1:5" ht="33" customHeight="1">
      <c r="A14">
        <v>14</v>
      </c>
      <c r="B14" s="309" t="s">
        <v>995</v>
      </c>
      <c r="C14" s="72" t="s">
        <v>996</v>
      </c>
    </row>
    <row r="15" spans="1:5" ht="33" customHeight="1">
      <c r="A15">
        <v>15</v>
      </c>
      <c r="B15" s="309" t="s">
        <v>997</v>
      </c>
      <c r="C15" s="280" t="s">
        <v>998</v>
      </c>
    </row>
    <row r="16" spans="1:5" ht="33" customHeight="1">
      <c r="A16">
        <v>16</v>
      </c>
      <c r="B16" s="309" t="s">
        <v>999</v>
      </c>
      <c r="C16" s="72" t="s">
        <v>1000</v>
      </c>
    </row>
    <row r="17" spans="1:3" ht="27.75" customHeight="1">
      <c r="A17">
        <v>17</v>
      </c>
      <c r="B17" s="309" t="s">
        <v>1001</v>
      </c>
      <c r="C17" s="72" t="s">
        <v>1002</v>
      </c>
    </row>
    <row r="18" spans="1:3" ht="33" customHeight="1">
      <c r="A18">
        <v>18</v>
      </c>
      <c r="B18" s="309" t="s">
        <v>1003</v>
      </c>
      <c r="C18" s="72" t="s">
        <v>1004</v>
      </c>
    </row>
    <row r="19" spans="1:3" ht="25.5" customHeight="1">
      <c r="A19">
        <v>19</v>
      </c>
      <c r="B19" s="309" t="s">
        <v>1005</v>
      </c>
      <c r="C19" s="72" t="s">
        <v>1006</v>
      </c>
    </row>
    <row r="20" spans="1:3" ht="33" customHeight="1">
      <c r="A20">
        <v>20</v>
      </c>
      <c r="B20" s="309" t="s">
        <v>1007</v>
      </c>
      <c r="C20" s="72" t="s">
        <v>1008</v>
      </c>
    </row>
    <row r="21" spans="1:3" ht="33" customHeight="1"/>
    <row r="22" spans="1:3" ht="33" customHeight="1"/>
  </sheetData>
  <mergeCells count="1">
    <mergeCell ref="D2:E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2">
    <tabColor theme="2" tint="-0.749992370372631"/>
  </sheetPr>
  <dimension ref="A1:O30"/>
  <sheetViews>
    <sheetView showGridLines="0" zoomScale="70" zoomScaleNormal="70" zoomScaleSheetLayoutView="70" workbookViewId="0">
      <selection activeCell="C97" sqref="C97:G97"/>
    </sheetView>
  </sheetViews>
  <sheetFormatPr defaultRowHeight="13.2"/>
  <cols>
    <col min="1" max="1" width="4.109375" style="408" customWidth="1"/>
    <col min="2" max="2" width="16" style="408" customWidth="1"/>
    <col min="3" max="3" width="17.33203125" style="408" customWidth="1"/>
    <col min="4" max="5" width="20.33203125" style="408" customWidth="1"/>
    <col min="6" max="6" width="22.88671875" style="408" customWidth="1"/>
    <col min="7" max="7" width="15.88671875" style="408" customWidth="1"/>
    <col min="8" max="8" width="14.5546875" style="408" customWidth="1"/>
    <col min="9" max="9" width="15.5546875" style="408" customWidth="1"/>
    <col min="10" max="10" width="18.33203125" style="408" customWidth="1"/>
    <col min="11" max="11" width="15.33203125" style="408" customWidth="1"/>
    <col min="12" max="12" width="18.6640625" style="408" customWidth="1"/>
    <col min="13" max="13" width="8.88671875" style="408"/>
    <col min="14" max="14" width="12.109375" style="408" customWidth="1"/>
    <col min="15" max="15" width="14.44140625" style="408" customWidth="1"/>
    <col min="16" max="256" width="8.88671875" style="408"/>
    <col min="257" max="257" width="4.109375" style="408" customWidth="1"/>
    <col min="258" max="258" width="16" style="408" customWidth="1"/>
    <col min="259" max="259" width="17.33203125" style="408" customWidth="1"/>
    <col min="260" max="261" width="20.33203125" style="408" customWidth="1"/>
    <col min="262" max="262" width="22.88671875" style="408" customWidth="1"/>
    <col min="263" max="263" width="15.88671875" style="408" customWidth="1"/>
    <col min="264" max="264" width="14.5546875" style="408" customWidth="1"/>
    <col min="265" max="265" width="15.5546875" style="408" customWidth="1"/>
    <col min="266" max="266" width="18.33203125" style="408" customWidth="1"/>
    <col min="267" max="267" width="15.33203125" style="408" customWidth="1"/>
    <col min="268" max="268" width="18.6640625" style="408" customWidth="1"/>
    <col min="269" max="269" width="8.88671875" style="408"/>
    <col min="270" max="270" width="12.109375" style="408" customWidth="1"/>
    <col min="271" max="271" width="14.44140625" style="408" customWidth="1"/>
    <col min="272" max="512" width="8.88671875" style="408"/>
    <col min="513" max="513" width="4.109375" style="408" customWidth="1"/>
    <col min="514" max="514" width="16" style="408" customWidth="1"/>
    <col min="515" max="515" width="17.33203125" style="408" customWidth="1"/>
    <col min="516" max="517" width="20.33203125" style="408" customWidth="1"/>
    <col min="518" max="518" width="22.88671875" style="408" customWidth="1"/>
    <col min="519" max="519" width="15.88671875" style="408" customWidth="1"/>
    <col min="520" max="520" width="14.5546875" style="408" customWidth="1"/>
    <col min="521" max="521" width="15.5546875" style="408" customWidth="1"/>
    <col min="522" max="522" width="18.33203125" style="408" customWidth="1"/>
    <col min="523" max="523" width="15.33203125" style="408" customWidth="1"/>
    <col min="524" max="524" width="18.6640625" style="408" customWidth="1"/>
    <col min="525" max="525" width="8.88671875" style="408"/>
    <col min="526" max="526" width="12.109375" style="408" customWidth="1"/>
    <col min="527" max="527" width="14.44140625" style="408" customWidth="1"/>
    <col min="528" max="768" width="8.88671875" style="408"/>
    <col min="769" max="769" width="4.109375" style="408" customWidth="1"/>
    <col min="770" max="770" width="16" style="408" customWidth="1"/>
    <col min="771" max="771" width="17.33203125" style="408" customWidth="1"/>
    <col min="772" max="773" width="20.33203125" style="408" customWidth="1"/>
    <col min="774" max="774" width="22.88671875" style="408" customWidth="1"/>
    <col min="775" max="775" width="15.88671875" style="408" customWidth="1"/>
    <col min="776" max="776" width="14.5546875" style="408" customWidth="1"/>
    <col min="777" max="777" width="15.5546875" style="408" customWidth="1"/>
    <col min="778" max="778" width="18.33203125" style="408" customWidth="1"/>
    <col min="779" max="779" width="15.33203125" style="408" customWidth="1"/>
    <col min="780" max="780" width="18.6640625" style="408" customWidth="1"/>
    <col min="781" max="781" width="8.88671875" style="408"/>
    <col min="782" max="782" width="12.109375" style="408" customWidth="1"/>
    <col min="783" max="783" width="14.44140625" style="408" customWidth="1"/>
    <col min="784" max="1024" width="8.88671875" style="408"/>
    <col min="1025" max="1025" width="4.109375" style="408" customWidth="1"/>
    <col min="1026" max="1026" width="16" style="408" customWidth="1"/>
    <col min="1027" max="1027" width="17.33203125" style="408" customWidth="1"/>
    <col min="1028" max="1029" width="20.33203125" style="408" customWidth="1"/>
    <col min="1030" max="1030" width="22.88671875" style="408" customWidth="1"/>
    <col min="1031" max="1031" width="15.88671875" style="408" customWidth="1"/>
    <col min="1032" max="1032" width="14.5546875" style="408" customWidth="1"/>
    <col min="1033" max="1033" width="15.5546875" style="408" customWidth="1"/>
    <col min="1034" max="1034" width="18.33203125" style="408" customWidth="1"/>
    <col min="1035" max="1035" width="15.33203125" style="408" customWidth="1"/>
    <col min="1036" max="1036" width="18.6640625" style="408" customWidth="1"/>
    <col min="1037" max="1037" width="8.88671875" style="408"/>
    <col min="1038" max="1038" width="12.109375" style="408" customWidth="1"/>
    <col min="1039" max="1039" width="14.44140625" style="408" customWidth="1"/>
    <col min="1040" max="1280" width="8.88671875" style="408"/>
    <col min="1281" max="1281" width="4.109375" style="408" customWidth="1"/>
    <col min="1282" max="1282" width="16" style="408" customWidth="1"/>
    <col min="1283" max="1283" width="17.33203125" style="408" customWidth="1"/>
    <col min="1284" max="1285" width="20.33203125" style="408" customWidth="1"/>
    <col min="1286" max="1286" width="22.88671875" style="408" customWidth="1"/>
    <col min="1287" max="1287" width="15.88671875" style="408" customWidth="1"/>
    <col min="1288" max="1288" width="14.5546875" style="408" customWidth="1"/>
    <col min="1289" max="1289" width="15.5546875" style="408" customWidth="1"/>
    <col min="1290" max="1290" width="18.33203125" style="408" customWidth="1"/>
    <col min="1291" max="1291" width="15.33203125" style="408" customWidth="1"/>
    <col min="1292" max="1292" width="18.6640625" style="408" customWidth="1"/>
    <col min="1293" max="1293" width="8.88671875" style="408"/>
    <col min="1294" max="1294" width="12.109375" style="408" customWidth="1"/>
    <col min="1295" max="1295" width="14.44140625" style="408" customWidth="1"/>
    <col min="1296" max="1536" width="8.88671875" style="408"/>
    <col min="1537" max="1537" width="4.109375" style="408" customWidth="1"/>
    <col min="1538" max="1538" width="16" style="408" customWidth="1"/>
    <col min="1539" max="1539" width="17.33203125" style="408" customWidth="1"/>
    <col min="1540" max="1541" width="20.33203125" style="408" customWidth="1"/>
    <col min="1542" max="1542" width="22.88671875" style="408" customWidth="1"/>
    <col min="1543" max="1543" width="15.88671875" style="408" customWidth="1"/>
    <col min="1544" max="1544" width="14.5546875" style="408" customWidth="1"/>
    <col min="1545" max="1545" width="15.5546875" style="408" customWidth="1"/>
    <col min="1546" max="1546" width="18.33203125" style="408" customWidth="1"/>
    <col min="1547" max="1547" width="15.33203125" style="408" customWidth="1"/>
    <col min="1548" max="1548" width="18.6640625" style="408" customWidth="1"/>
    <col min="1549" max="1549" width="8.88671875" style="408"/>
    <col min="1550" max="1550" width="12.109375" style="408" customWidth="1"/>
    <col min="1551" max="1551" width="14.44140625" style="408" customWidth="1"/>
    <col min="1552" max="1792" width="8.88671875" style="408"/>
    <col min="1793" max="1793" width="4.109375" style="408" customWidth="1"/>
    <col min="1794" max="1794" width="16" style="408" customWidth="1"/>
    <col min="1795" max="1795" width="17.33203125" style="408" customWidth="1"/>
    <col min="1796" max="1797" width="20.33203125" style="408" customWidth="1"/>
    <col min="1798" max="1798" width="22.88671875" style="408" customWidth="1"/>
    <col min="1799" max="1799" width="15.88671875" style="408" customWidth="1"/>
    <col min="1800" max="1800" width="14.5546875" style="408" customWidth="1"/>
    <col min="1801" max="1801" width="15.5546875" style="408" customWidth="1"/>
    <col min="1802" max="1802" width="18.33203125" style="408" customWidth="1"/>
    <col min="1803" max="1803" width="15.33203125" style="408" customWidth="1"/>
    <col min="1804" max="1804" width="18.6640625" style="408" customWidth="1"/>
    <col min="1805" max="1805" width="8.88671875" style="408"/>
    <col min="1806" max="1806" width="12.109375" style="408" customWidth="1"/>
    <col min="1807" max="1807" width="14.44140625" style="408" customWidth="1"/>
    <col min="1808" max="2048" width="8.88671875" style="408"/>
    <col min="2049" max="2049" width="4.109375" style="408" customWidth="1"/>
    <col min="2050" max="2050" width="16" style="408" customWidth="1"/>
    <col min="2051" max="2051" width="17.33203125" style="408" customWidth="1"/>
    <col min="2052" max="2053" width="20.33203125" style="408" customWidth="1"/>
    <col min="2054" max="2054" width="22.88671875" style="408" customWidth="1"/>
    <col min="2055" max="2055" width="15.88671875" style="408" customWidth="1"/>
    <col min="2056" max="2056" width="14.5546875" style="408" customWidth="1"/>
    <col min="2057" max="2057" width="15.5546875" style="408" customWidth="1"/>
    <col min="2058" max="2058" width="18.33203125" style="408" customWidth="1"/>
    <col min="2059" max="2059" width="15.33203125" style="408" customWidth="1"/>
    <col min="2060" max="2060" width="18.6640625" style="408" customWidth="1"/>
    <col min="2061" max="2061" width="8.88671875" style="408"/>
    <col min="2062" max="2062" width="12.109375" style="408" customWidth="1"/>
    <col min="2063" max="2063" width="14.44140625" style="408" customWidth="1"/>
    <col min="2064" max="2304" width="8.88671875" style="408"/>
    <col min="2305" max="2305" width="4.109375" style="408" customWidth="1"/>
    <col min="2306" max="2306" width="16" style="408" customWidth="1"/>
    <col min="2307" max="2307" width="17.33203125" style="408" customWidth="1"/>
    <col min="2308" max="2309" width="20.33203125" style="408" customWidth="1"/>
    <col min="2310" max="2310" width="22.88671875" style="408" customWidth="1"/>
    <col min="2311" max="2311" width="15.88671875" style="408" customWidth="1"/>
    <col min="2312" max="2312" width="14.5546875" style="408" customWidth="1"/>
    <col min="2313" max="2313" width="15.5546875" style="408" customWidth="1"/>
    <col min="2314" max="2314" width="18.33203125" style="408" customWidth="1"/>
    <col min="2315" max="2315" width="15.33203125" style="408" customWidth="1"/>
    <col min="2316" max="2316" width="18.6640625" style="408" customWidth="1"/>
    <col min="2317" max="2317" width="8.88671875" style="408"/>
    <col min="2318" max="2318" width="12.109375" style="408" customWidth="1"/>
    <col min="2319" max="2319" width="14.44140625" style="408" customWidth="1"/>
    <col min="2320" max="2560" width="8.88671875" style="408"/>
    <col min="2561" max="2561" width="4.109375" style="408" customWidth="1"/>
    <col min="2562" max="2562" width="16" style="408" customWidth="1"/>
    <col min="2563" max="2563" width="17.33203125" style="408" customWidth="1"/>
    <col min="2564" max="2565" width="20.33203125" style="408" customWidth="1"/>
    <col min="2566" max="2566" width="22.88671875" style="408" customWidth="1"/>
    <col min="2567" max="2567" width="15.88671875" style="408" customWidth="1"/>
    <col min="2568" max="2568" width="14.5546875" style="408" customWidth="1"/>
    <col min="2569" max="2569" width="15.5546875" style="408" customWidth="1"/>
    <col min="2570" max="2570" width="18.33203125" style="408" customWidth="1"/>
    <col min="2571" max="2571" width="15.33203125" style="408" customWidth="1"/>
    <col min="2572" max="2572" width="18.6640625" style="408" customWidth="1"/>
    <col min="2573" max="2573" width="8.88671875" style="408"/>
    <col min="2574" max="2574" width="12.109375" style="408" customWidth="1"/>
    <col min="2575" max="2575" width="14.44140625" style="408" customWidth="1"/>
    <col min="2576" max="2816" width="8.88671875" style="408"/>
    <col min="2817" max="2817" width="4.109375" style="408" customWidth="1"/>
    <col min="2818" max="2818" width="16" style="408" customWidth="1"/>
    <col min="2819" max="2819" width="17.33203125" style="408" customWidth="1"/>
    <col min="2820" max="2821" width="20.33203125" style="408" customWidth="1"/>
    <col min="2822" max="2822" width="22.88671875" style="408" customWidth="1"/>
    <col min="2823" max="2823" width="15.88671875" style="408" customWidth="1"/>
    <col min="2824" max="2824" width="14.5546875" style="408" customWidth="1"/>
    <col min="2825" max="2825" width="15.5546875" style="408" customWidth="1"/>
    <col min="2826" max="2826" width="18.33203125" style="408" customWidth="1"/>
    <col min="2827" max="2827" width="15.33203125" style="408" customWidth="1"/>
    <col min="2828" max="2828" width="18.6640625" style="408" customWidth="1"/>
    <col min="2829" max="2829" width="8.88671875" style="408"/>
    <col min="2830" max="2830" width="12.109375" style="408" customWidth="1"/>
    <col min="2831" max="2831" width="14.44140625" style="408" customWidth="1"/>
    <col min="2832" max="3072" width="8.88671875" style="408"/>
    <col min="3073" max="3073" width="4.109375" style="408" customWidth="1"/>
    <col min="3074" max="3074" width="16" style="408" customWidth="1"/>
    <col min="3075" max="3075" width="17.33203125" style="408" customWidth="1"/>
    <col min="3076" max="3077" width="20.33203125" style="408" customWidth="1"/>
    <col min="3078" max="3078" width="22.88671875" style="408" customWidth="1"/>
    <col min="3079" max="3079" width="15.88671875" style="408" customWidth="1"/>
    <col min="3080" max="3080" width="14.5546875" style="408" customWidth="1"/>
    <col min="3081" max="3081" width="15.5546875" style="408" customWidth="1"/>
    <col min="3082" max="3082" width="18.33203125" style="408" customWidth="1"/>
    <col min="3083" max="3083" width="15.33203125" style="408" customWidth="1"/>
    <col min="3084" max="3084" width="18.6640625" style="408" customWidth="1"/>
    <col min="3085" max="3085" width="8.88671875" style="408"/>
    <col min="3086" max="3086" width="12.109375" style="408" customWidth="1"/>
    <col min="3087" max="3087" width="14.44140625" style="408" customWidth="1"/>
    <col min="3088" max="3328" width="8.88671875" style="408"/>
    <col min="3329" max="3329" width="4.109375" style="408" customWidth="1"/>
    <col min="3330" max="3330" width="16" style="408" customWidth="1"/>
    <col min="3331" max="3331" width="17.33203125" style="408" customWidth="1"/>
    <col min="3332" max="3333" width="20.33203125" style="408" customWidth="1"/>
    <col min="3334" max="3334" width="22.88671875" style="408" customWidth="1"/>
    <col min="3335" max="3335" width="15.88671875" style="408" customWidth="1"/>
    <col min="3336" max="3336" width="14.5546875" style="408" customWidth="1"/>
    <col min="3337" max="3337" width="15.5546875" style="408" customWidth="1"/>
    <col min="3338" max="3338" width="18.33203125" style="408" customWidth="1"/>
    <col min="3339" max="3339" width="15.33203125" style="408" customWidth="1"/>
    <col min="3340" max="3340" width="18.6640625" style="408" customWidth="1"/>
    <col min="3341" max="3341" width="8.88671875" style="408"/>
    <col min="3342" max="3342" width="12.109375" style="408" customWidth="1"/>
    <col min="3343" max="3343" width="14.44140625" style="408" customWidth="1"/>
    <col min="3344" max="3584" width="8.88671875" style="408"/>
    <col min="3585" max="3585" width="4.109375" style="408" customWidth="1"/>
    <col min="3586" max="3586" width="16" style="408" customWidth="1"/>
    <col min="3587" max="3587" width="17.33203125" style="408" customWidth="1"/>
    <col min="3588" max="3589" width="20.33203125" style="408" customWidth="1"/>
    <col min="3590" max="3590" width="22.88671875" style="408" customWidth="1"/>
    <col min="3591" max="3591" width="15.88671875" style="408" customWidth="1"/>
    <col min="3592" max="3592" width="14.5546875" style="408" customWidth="1"/>
    <col min="3593" max="3593" width="15.5546875" style="408" customWidth="1"/>
    <col min="3594" max="3594" width="18.33203125" style="408" customWidth="1"/>
    <col min="3595" max="3595" width="15.33203125" style="408" customWidth="1"/>
    <col min="3596" max="3596" width="18.6640625" style="408" customWidth="1"/>
    <col min="3597" max="3597" width="8.88671875" style="408"/>
    <col min="3598" max="3598" width="12.109375" style="408" customWidth="1"/>
    <col min="3599" max="3599" width="14.44140625" style="408" customWidth="1"/>
    <col min="3600" max="3840" width="8.88671875" style="408"/>
    <col min="3841" max="3841" width="4.109375" style="408" customWidth="1"/>
    <col min="3842" max="3842" width="16" style="408" customWidth="1"/>
    <col min="3843" max="3843" width="17.33203125" style="408" customWidth="1"/>
    <col min="3844" max="3845" width="20.33203125" style="408" customWidth="1"/>
    <col min="3846" max="3846" width="22.88671875" style="408" customWidth="1"/>
    <col min="3847" max="3847" width="15.88671875" style="408" customWidth="1"/>
    <col min="3848" max="3848" width="14.5546875" style="408" customWidth="1"/>
    <col min="3849" max="3849" width="15.5546875" style="408" customWidth="1"/>
    <col min="3850" max="3850" width="18.33203125" style="408" customWidth="1"/>
    <col min="3851" max="3851" width="15.33203125" style="408" customWidth="1"/>
    <col min="3852" max="3852" width="18.6640625" style="408" customWidth="1"/>
    <col min="3853" max="3853" width="8.88671875" style="408"/>
    <col min="3854" max="3854" width="12.109375" style="408" customWidth="1"/>
    <col min="3855" max="3855" width="14.44140625" style="408" customWidth="1"/>
    <col min="3856" max="4096" width="8.88671875" style="408"/>
    <col min="4097" max="4097" width="4.109375" style="408" customWidth="1"/>
    <col min="4098" max="4098" width="16" style="408" customWidth="1"/>
    <col min="4099" max="4099" width="17.33203125" style="408" customWidth="1"/>
    <col min="4100" max="4101" width="20.33203125" style="408" customWidth="1"/>
    <col min="4102" max="4102" width="22.88671875" style="408" customWidth="1"/>
    <col min="4103" max="4103" width="15.88671875" style="408" customWidth="1"/>
    <col min="4104" max="4104" width="14.5546875" style="408" customWidth="1"/>
    <col min="4105" max="4105" width="15.5546875" style="408" customWidth="1"/>
    <col min="4106" max="4106" width="18.33203125" style="408" customWidth="1"/>
    <col min="4107" max="4107" width="15.33203125" style="408" customWidth="1"/>
    <col min="4108" max="4108" width="18.6640625" style="408" customWidth="1"/>
    <col min="4109" max="4109" width="8.88671875" style="408"/>
    <col min="4110" max="4110" width="12.109375" style="408" customWidth="1"/>
    <col min="4111" max="4111" width="14.44140625" style="408" customWidth="1"/>
    <col min="4112" max="4352" width="8.88671875" style="408"/>
    <col min="4353" max="4353" width="4.109375" style="408" customWidth="1"/>
    <col min="4354" max="4354" width="16" style="408" customWidth="1"/>
    <col min="4355" max="4355" width="17.33203125" style="408" customWidth="1"/>
    <col min="4356" max="4357" width="20.33203125" style="408" customWidth="1"/>
    <col min="4358" max="4358" width="22.88671875" style="408" customWidth="1"/>
    <col min="4359" max="4359" width="15.88671875" style="408" customWidth="1"/>
    <col min="4360" max="4360" width="14.5546875" style="408" customWidth="1"/>
    <col min="4361" max="4361" width="15.5546875" style="408" customWidth="1"/>
    <col min="4362" max="4362" width="18.33203125" style="408" customWidth="1"/>
    <col min="4363" max="4363" width="15.33203125" style="408" customWidth="1"/>
    <col min="4364" max="4364" width="18.6640625" style="408" customWidth="1"/>
    <col min="4365" max="4365" width="8.88671875" style="408"/>
    <col min="4366" max="4366" width="12.109375" style="408" customWidth="1"/>
    <col min="4367" max="4367" width="14.44140625" style="408" customWidth="1"/>
    <col min="4368" max="4608" width="8.88671875" style="408"/>
    <col min="4609" max="4609" width="4.109375" style="408" customWidth="1"/>
    <col min="4610" max="4610" width="16" style="408" customWidth="1"/>
    <col min="4611" max="4611" width="17.33203125" style="408" customWidth="1"/>
    <col min="4612" max="4613" width="20.33203125" style="408" customWidth="1"/>
    <col min="4614" max="4614" width="22.88671875" style="408" customWidth="1"/>
    <col min="4615" max="4615" width="15.88671875" style="408" customWidth="1"/>
    <col min="4616" max="4616" width="14.5546875" style="408" customWidth="1"/>
    <col min="4617" max="4617" width="15.5546875" style="408" customWidth="1"/>
    <col min="4618" max="4618" width="18.33203125" style="408" customWidth="1"/>
    <col min="4619" max="4619" width="15.33203125" style="408" customWidth="1"/>
    <col min="4620" max="4620" width="18.6640625" style="408" customWidth="1"/>
    <col min="4621" max="4621" width="8.88671875" style="408"/>
    <col min="4622" max="4622" width="12.109375" style="408" customWidth="1"/>
    <col min="4623" max="4623" width="14.44140625" style="408" customWidth="1"/>
    <col min="4624" max="4864" width="8.88671875" style="408"/>
    <col min="4865" max="4865" width="4.109375" style="408" customWidth="1"/>
    <col min="4866" max="4866" width="16" style="408" customWidth="1"/>
    <col min="4867" max="4867" width="17.33203125" style="408" customWidth="1"/>
    <col min="4868" max="4869" width="20.33203125" style="408" customWidth="1"/>
    <col min="4870" max="4870" width="22.88671875" style="408" customWidth="1"/>
    <col min="4871" max="4871" width="15.88671875" style="408" customWidth="1"/>
    <col min="4872" max="4872" width="14.5546875" style="408" customWidth="1"/>
    <col min="4873" max="4873" width="15.5546875" style="408" customWidth="1"/>
    <col min="4874" max="4874" width="18.33203125" style="408" customWidth="1"/>
    <col min="4875" max="4875" width="15.33203125" style="408" customWidth="1"/>
    <col min="4876" max="4876" width="18.6640625" style="408" customWidth="1"/>
    <col min="4877" max="4877" width="8.88671875" style="408"/>
    <col min="4878" max="4878" width="12.109375" style="408" customWidth="1"/>
    <col min="4879" max="4879" width="14.44140625" style="408" customWidth="1"/>
    <col min="4880" max="5120" width="8.88671875" style="408"/>
    <col min="5121" max="5121" width="4.109375" style="408" customWidth="1"/>
    <col min="5122" max="5122" width="16" style="408" customWidth="1"/>
    <col min="5123" max="5123" width="17.33203125" style="408" customWidth="1"/>
    <col min="5124" max="5125" width="20.33203125" style="408" customWidth="1"/>
    <col min="5126" max="5126" width="22.88671875" style="408" customWidth="1"/>
    <col min="5127" max="5127" width="15.88671875" style="408" customWidth="1"/>
    <col min="5128" max="5128" width="14.5546875" style="408" customWidth="1"/>
    <col min="5129" max="5129" width="15.5546875" style="408" customWidth="1"/>
    <col min="5130" max="5130" width="18.33203125" style="408" customWidth="1"/>
    <col min="5131" max="5131" width="15.33203125" style="408" customWidth="1"/>
    <col min="5132" max="5132" width="18.6640625" style="408" customWidth="1"/>
    <col min="5133" max="5133" width="8.88671875" style="408"/>
    <col min="5134" max="5134" width="12.109375" style="408" customWidth="1"/>
    <col min="5135" max="5135" width="14.44140625" style="408" customWidth="1"/>
    <col min="5136" max="5376" width="8.88671875" style="408"/>
    <col min="5377" max="5377" width="4.109375" style="408" customWidth="1"/>
    <col min="5378" max="5378" width="16" style="408" customWidth="1"/>
    <col min="5379" max="5379" width="17.33203125" style="408" customWidth="1"/>
    <col min="5380" max="5381" width="20.33203125" style="408" customWidth="1"/>
    <col min="5382" max="5382" width="22.88671875" style="408" customWidth="1"/>
    <col min="5383" max="5383" width="15.88671875" style="408" customWidth="1"/>
    <col min="5384" max="5384" width="14.5546875" style="408" customWidth="1"/>
    <col min="5385" max="5385" width="15.5546875" style="408" customWidth="1"/>
    <col min="5386" max="5386" width="18.33203125" style="408" customWidth="1"/>
    <col min="5387" max="5387" width="15.33203125" style="408" customWidth="1"/>
    <col min="5388" max="5388" width="18.6640625" style="408" customWidth="1"/>
    <col min="5389" max="5389" width="8.88671875" style="408"/>
    <col min="5390" max="5390" width="12.109375" style="408" customWidth="1"/>
    <col min="5391" max="5391" width="14.44140625" style="408" customWidth="1"/>
    <col min="5392" max="5632" width="8.88671875" style="408"/>
    <col min="5633" max="5633" width="4.109375" style="408" customWidth="1"/>
    <col min="5634" max="5634" width="16" style="408" customWidth="1"/>
    <col min="5635" max="5635" width="17.33203125" style="408" customWidth="1"/>
    <col min="5636" max="5637" width="20.33203125" style="408" customWidth="1"/>
    <col min="5638" max="5638" width="22.88671875" style="408" customWidth="1"/>
    <col min="5639" max="5639" width="15.88671875" style="408" customWidth="1"/>
    <col min="5640" max="5640" width="14.5546875" style="408" customWidth="1"/>
    <col min="5641" max="5641" width="15.5546875" style="408" customWidth="1"/>
    <col min="5642" max="5642" width="18.33203125" style="408" customWidth="1"/>
    <col min="5643" max="5643" width="15.33203125" style="408" customWidth="1"/>
    <col min="5644" max="5644" width="18.6640625" style="408" customWidth="1"/>
    <col min="5645" max="5645" width="8.88671875" style="408"/>
    <col min="5646" max="5646" width="12.109375" style="408" customWidth="1"/>
    <col min="5647" max="5647" width="14.44140625" style="408" customWidth="1"/>
    <col min="5648" max="5888" width="8.88671875" style="408"/>
    <col min="5889" max="5889" width="4.109375" style="408" customWidth="1"/>
    <col min="5890" max="5890" width="16" style="408" customWidth="1"/>
    <col min="5891" max="5891" width="17.33203125" style="408" customWidth="1"/>
    <col min="5892" max="5893" width="20.33203125" style="408" customWidth="1"/>
    <col min="5894" max="5894" width="22.88671875" style="408" customWidth="1"/>
    <col min="5895" max="5895" width="15.88671875" style="408" customWidth="1"/>
    <col min="5896" max="5896" width="14.5546875" style="408" customWidth="1"/>
    <col min="5897" max="5897" width="15.5546875" style="408" customWidth="1"/>
    <col min="5898" max="5898" width="18.33203125" style="408" customWidth="1"/>
    <col min="5899" max="5899" width="15.33203125" style="408" customWidth="1"/>
    <col min="5900" max="5900" width="18.6640625" style="408" customWidth="1"/>
    <col min="5901" max="5901" width="8.88671875" style="408"/>
    <col min="5902" max="5902" width="12.109375" style="408" customWidth="1"/>
    <col min="5903" max="5903" width="14.44140625" style="408" customWidth="1"/>
    <col min="5904" max="6144" width="8.88671875" style="408"/>
    <col min="6145" max="6145" width="4.109375" style="408" customWidth="1"/>
    <col min="6146" max="6146" width="16" style="408" customWidth="1"/>
    <col min="6147" max="6147" width="17.33203125" style="408" customWidth="1"/>
    <col min="6148" max="6149" width="20.33203125" style="408" customWidth="1"/>
    <col min="6150" max="6150" width="22.88671875" style="408" customWidth="1"/>
    <col min="6151" max="6151" width="15.88671875" style="408" customWidth="1"/>
    <col min="6152" max="6152" width="14.5546875" style="408" customWidth="1"/>
    <col min="6153" max="6153" width="15.5546875" style="408" customWidth="1"/>
    <col min="6154" max="6154" width="18.33203125" style="408" customWidth="1"/>
    <col min="6155" max="6155" width="15.33203125" style="408" customWidth="1"/>
    <col min="6156" max="6156" width="18.6640625" style="408" customWidth="1"/>
    <col min="6157" max="6157" width="8.88671875" style="408"/>
    <col min="6158" max="6158" width="12.109375" style="408" customWidth="1"/>
    <col min="6159" max="6159" width="14.44140625" style="408" customWidth="1"/>
    <col min="6160" max="6400" width="8.88671875" style="408"/>
    <col min="6401" max="6401" width="4.109375" style="408" customWidth="1"/>
    <col min="6402" max="6402" width="16" style="408" customWidth="1"/>
    <col min="6403" max="6403" width="17.33203125" style="408" customWidth="1"/>
    <col min="6404" max="6405" width="20.33203125" style="408" customWidth="1"/>
    <col min="6406" max="6406" width="22.88671875" style="408" customWidth="1"/>
    <col min="6407" max="6407" width="15.88671875" style="408" customWidth="1"/>
    <col min="6408" max="6408" width="14.5546875" style="408" customWidth="1"/>
    <col min="6409" max="6409" width="15.5546875" style="408" customWidth="1"/>
    <col min="6410" max="6410" width="18.33203125" style="408" customWidth="1"/>
    <col min="6411" max="6411" width="15.33203125" style="408" customWidth="1"/>
    <col min="6412" max="6412" width="18.6640625" style="408" customWidth="1"/>
    <col min="6413" max="6413" width="8.88671875" style="408"/>
    <col min="6414" max="6414" width="12.109375" style="408" customWidth="1"/>
    <col min="6415" max="6415" width="14.44140625" style="408" customWidth="1"/>
    <col min="6416" max="6656" width="8.88671875" style="408"/>
    <col min="6657" max="6657" width="4.109375" style="408" customWidth="1"/>
    <col min="6658" max="6658" width="16" style="408" customWidth="1"/>
    <col min="6659" max="6659" width="17.33203125" style="408" customWidth="1"/>
    <col min="6660" max="6661" width="20.33203125" style="408" customWidth="1"/>
    <col min="6662" max="6662" width="22.88671875" style="408" customWidth="1"/>
    <col min="6663" max="6663" width="15.88671875" style="408" customWidth="1"/>
    <col min="6664" max="6664" width="14.5546875" style="408" customWidth="1"/>
    <col min="6665" max="6665" width="15.5546875" style="408" customWidth="1"/>
    <col min="6666" max="6666" width="18.33203125" style="408" customWidth="1"/>
    <col min="6667" max="6667" width="15.33203125" style="408" customWidth="1"/>
    <col min="6668" max="6668" width="18.6640625" style="408" customWidth="1"/>
    <col min="6669" max="6669" width="8.88671875" style="408"/>
    <col min="6670" max="6670" width="12.109375" style="408" customWidth="1"/>
    <col min="6671" max="6671" width="14.44140625" style="408" customWidth="1"/>
    <col min="6672" max="6912" width="8.88671875" style="408"/>
    <col min="6913" max="6913" width="4.109375" style="408" customWidth="1"/>
    <col min="6914" max="6914" width="16" style="408" customWidth="1"/>
    <col min="6915" max="6915" width="17.33203125" style="408" customWidth="1"/>
    <col min="6916" max="6917" width="20.33203125" style="408" customWidth="1"/>
    <col min="6918" max="6918" width="22.88671875" style="408" customWidth="1"/>
    <col min="6919" max="6919" width="15.88671875" style="408" customWidth="1"/>
    <col min="6920" max="6920" width="14.5546875" style="408" customWidth="1"/>
    <col min="6921" max="6921" width="15.5546875" style="408" customWidth="1"/>
    <col min="6922" max="6922" width="18.33203125" style="408" customWidth="1"/>
    <col min="6923" max="6923" width="15.33203125" style="408" customWidth="1"/>
    <col min="6924" max="6924" width="18.6640625" style="408" customWidth="1"/>
    <col min="6925" max="6925" width="8.88671875" style="408"/>
    <col min="6926" max="6926" width="12.109375" style="408" customWidth="1"/>
    <col min="6927" max="6927" width="14.44140625" style="408" customWidth="1"/>
    <col min="6928" max="7168" width="8.88671875" style="408"/>
    <col min="7169" max="7169" width="4.109375" style="408" customWidth="1"/>
    <col min="7170" max="7170" width="16" style="408" customWidth="1"/>
    <col min="7171" max="7171" width="17.33203125" style="408" customWidth="1"/>
    <col min="7172" max="7173" width="20.33203125" style="408" customWidth="1"/>
    <col min="7174" max="7174" width="22.88671875" style="408" customWidth="1"/>
    <col min="7175" max="7175" width="15.88671875" style="408" customWidth="1"/>
    <col min="7176" max="7176" width="14.5546875" style="408" customWidth="1"/>
    <col min="7177" max="7177" width="15.5546875" style="408" customWidth="1"/>
    <col min="7178" max="7178" width="18.33203125" style="408" customWidth="1"/>
    <col min="7179" max="7179" width="15.33203125" style="408" customWidth="1"/>
    <col min="7180" max="7180" width="18.6640625" style="408" customWidth="1"/>
    <col min="7181" max="7181" width="8.88671875" style="408"/>
    <col min="7182" max="7182" width="12.109375" style="408" customWidth="1"/>
    <col min="7183" max="7183" width="14.44140625" style="408" customWidth="1"/>
    <col min="7184" max="7424" width="8.88671875" style="408"/>
    <col min="7425" max="7425" width="4.109375" style="408" customWidth="1"/>
    <col min="7426" max="7426" width="16" style="408" customWidth="1"/>
    <col min="7427" max="7427" width="17.33203125" style="408" customWidth="1"/>
    <col min="7428" max="7429" width="20.33203125" style="408" customWidth="1"/>
    <col min="7430" max="7430" width="22.88671875" style="408" customWidth="1"/>
    <col min="7431" max="7431" width="15.88671875" style="408" customWidth="1"/>
    <col min="7432" max="7432" width="14.5546875" style="408" customWidth="1"/>
    <col min="7433" max="7433" width="15.5546875" style="408" customWidth="1"/>
    <col min="7434" max="7434" width="18.33203125" style="408" customWidth="1"/>
    <col min="7435" max="7435" width="15.33203125" style="408" customWidth="1"/>
    <col min="7436" max="7436" width="18.6640625" style="408" customWidth="1"/>
    <col min="7437" max="7437" width="8.88671875" style="408"/>
    <col min="7438" max="7438" width="12.109375" style="408" customWidth="1"/>
    <col min="7439" max="7439" width="14.44140625" style="408" customWidth="1"/>
    <col min="7440" max="7680" width="8.88671875" style="408"/>
    <col min="7681" max="7681" width="4.109375" style="408" customWidth="1"/>
    <col min="7682" max="7682" width="16" style="408" customWidth="1"/>
    <col min="7683" max="7683" width="17.33203125" style="408" customWidth="1"/>
    <col min="7684" max="7685" width="20.33203125" style="408" customWidth="1"/>
    <col min="7686" max="7686" width="22.88671875" style="408" customWidth="1"/>
    <col min="7687" max="7687" width="15.88671875" style="408" customWidth="1"/>
    <col min="7688" max="7688" width="14.5546875" style="408" customWidth="1"/>
    <col min="7689" max="7689" width="15.5546875" style="408" customWidth="1"/>
    <col min="7690" max="7690" width="18.33203125" style="408" customWidth="1"/>
    <col min="7691" max="7691" width="15.33203125" style="408" customWidth="1"/>
    <col min="7692" max="7692" width="18.6640625" style="408" customWidth="1"/>
    <col min="7693" max="7693" width="8.88671875" style="408"/>
    <col min="7694" max="7694" width="12.109375" style="408" customWidth="1"/>
    <col min="7695" max="7695" width="14.44140625" style="408" customWidth="1"/>
    <col min="7696" max="7936" width="8.88671875" style="408"/>
    <col min="7937" max="7937" width="4.109375" style="408" customWidth="1"/>
    <col min="7938" max="7938" width="16" style="408" customWidth="1"/>
    <col min="7939" max="7939" width="17.33203125" style="408" customWidth="1"/>
    <col min="7940" max="7941" width="20.33203125" style="408" customWidth="1"/>
    <col min="7942" max="7942" width="22.88671875" style="408" customWidth="1"/>
    <col min="7943" max="7943" width="15.88671875" style="408" customWidth="1"/>
    <col min="7944" max="7944" width="14.5546875" style="408" customWidth="1"/>
    <col min="7945" max="7945" width="15.5546875" style="408" customWidth="1"/>
    <col min="7946" max="7946" width="18.33203125" style="408" customWidth="1"/>
    <col min="7947" max="7947" width="15.33203125" style="408" customWidth="1"/>
    <col min="7948" max="7948" width="18.6640625" style="408" customWidth="1"/>
    <col min="7949" max="7949" width="8.88671875" style="408"/>
    <col min="7950" max="7950" width="12.109375" style="408" customWidth="1"/>
    <col min="7951" max="7951" width="14.44140625" style="408" customWidth="1"/>
    <col min="7952" max="8192" width="8.88671875" style="408"/>
    <col min="8193" max="8193" width="4.109375" style="408" customWidth="1"/>
    <col min="8194" max="8194" width="16" style="408" customWidth="1"/>
    <col min="8195" max="8195" width="17.33203125" style="408" customWidth="1"/>
    <col min="8196" max="8197" width="20.33203125" style="408" customWidth="1"/>
    <col min="8198" max="8198" width="22.88671875" style="408" customWidth="1"/>
    <col min="8199" max="8199" width="15.88671875" style="408" customWidth="1"/>
    <col min="8200" max="8200" width="14.5546875" style="408" customWidth="1"/>
    <col min="8201" max="8201" width="15.5546875" style="408" customWidth="1"/>
    <col min="8202" max="8202" width="18.33203125" style="408" customWidth="1"/>
    <col min="8203" max="8203" width="15.33203125" style="408" customWidth="1"/>
    <col min="8204" max="8204" width="18.6640625" style="408" customWidth="1"/>
    <col min="8205" max="8205" width="8.88671875" style="408"/>
    <col min="8206" max="8206" width="12.109375" style="408" customWidth="1"/>
    <col min="8207" max="8207" width="14.44140625" style="408" customWidth="1"/>
    <col min="8208" max="8448" width="8.88671875" style="408"/>
    <col min="8449" max="8449" width="4.109375" style="408" customWidth="1"/>
    <col min="8450" max="8450" width="16" style="408" customWidth="1"/>
    <col min="8451" max="8451" width="17.33203125" style="408" customWidth="1"/>
    <col min="8452" max="8453" width="20.33203125" style="408" customWidth="1"/>
    <col min="8454" max="8454" width="22.88671875" style="408" customWidth="1"/>
    <col min="8455" max="8455" width="15.88671875" style="408" customWidth="1"/>
    <col min="8456" max="8456" width="14.5546875" style="408" customWidth="1"/>
    <col min="8457" max="8457" width="15.5546875" style="408" customWidth="1"/>
    <col min="8458" max="8458" width="18.33203125" style="408" customWidth="1"/>
    <col min="8459" max="8459" width="15.33203125" style="408" customWidth="1"/>
    <col min="8460" max="8460" width="18.6640625" style="408" customWidth="1"/>
    <col min="8461" max="8461" width="8.88671875" style="408"/>
    <col min="8462" max="8462" width="12.109375" style="408" customWidth="1"/>
    <col min="8463" max="8463" width="14.44140625" style="408" customWidth="1"/>
    <col min="8464" max="8704" width="8.88671875" style="408"/>
    <col min="8705" max="8705" width="4.109375" style="408" customWidth="1"/>
    <col min="8706" max="8706" width="16" style="408" customWidth="1"/>
    <col min="8707" max="8707" width="17.33203125" style="408" customWidth="1"/>
    <col min="8708" max="8709" width="20.33203125" style="408" customWidth="1"/>
    <col min="8710" max="8710" width="22.88671875" style="408" customWidth="1"/>
    <col min="8711" max="8711" width="15.88671875" style="408" customWidth="1"/>
    <col min="8712" max="8712" width="14.5546875" style="408" customWidth="1"/>
    <col min="8713" max="8713" width="15.5546875" style="408" customWidth="1"/>
    <col min="8714" max="8714" width="18.33203125" style="408" customWidth="1"/>
    <col min="8715" max="8715" width="15.33203125" style="408" customWidth="1"/>
    <col min="8716" max="8716" width="18.6640625" style="408" customWidth="1"/>
    <col min="8717" max="8717" width="8.88671875" style="408"/>
    <col min="8718" max="8718" width="12.109375" style="408" customWidth="1"/>
    <col min="8719" max="8719" width="14.44140625" style="408" customWidth="1"/>
    <col min="8720" max="8960" width="8.88671875" style="408"/>
    <col min="8961" max="8961" width="4.109375" style="408" customWidth="1"/>
    <col min="8962" max="8962" width="16" style="408" customWidth="1"/>
    <col min="8963" max="8963" width="17.33203125" style="408" customWidth="1"/>
    <col min="8964" max="8965" width="20.33203125" style="408" customWidth="1"/>
    <col min="8966" max="8966" width="22.88671875" style="408" customWidth="1"/>
    <col min="8967" max="8967" width="15.88671875" style="408" customWidth="1"/>
    <col min="8968" max="8968" width="14.5546875" style="408" customWidth="1"/>
    <col min="8969" max="8969" width="15.5546875" style="408" customWidth="1"/>
    <col min="8970" max="8970" width="18.33203125" style="408" customWidth="1"/>
    <col min="8971" max="8971" width="15.33203125" style="408" customWidth="1"/>
    <col min="8972" max="8972" width="18.6640625" style="408" customWidth="1"/>
    <col min="8973" max="8973" width="8.88671875" style="408"/>
    <col min="8974" max="8974" width="12.109375" style="408" customWidth="1"/>
    <col min="8975" max="8975" width="14.44140625" style="408" customWidth="1"/>
    <col min="8976" max="9216" width="8.88671875" style="408"/>
    <col min="9217" max="9217" width="4.109375" style="408" customWidth="1"/>
    <col min="9218" max="9218" width="16" style="408" customWidth="1"/>
    <col min="9219" max="9219" width="17.33203125" style="408" customWidth="1"/>
    <col min="9220" max="9221" width="20.33203125" style="408" customWidth="1"/>
    <col min="9222" max="9222" width="22.88671875" style="408" customWidth="1"/>
    <col min="9223" max="9223" width="15.88671875" style="408" customWidth="1"/>
    <col min="9224" max="9224" width="14.5546875" style="408" customWidth="1"/>
    <col min="9225" max="9225" width="15.5546875" style="408" customWidth="1"/>
    <col min="9226" max="9226" width="18.33203125" style="408" customWidth="1"/>
    <col min="9227" max="9227" width="15.33203125" style="408" customWidth="1"/>
    <col min="9228" max="9228" width="18.6640625" style="408" customWidth="1"/>
    <col min="9229" max="9229" width="8.88671875" style="408"/>
    <col min="9230" max="9230" width="12.109375" style="408" customWidth="1"/>
    <col min="9231" max="9231" width="14.44140625" style="408" customWidth="1"/>
    <col min="9232" max="9472" width="8.88671875" style="408"/>
    <col min="9473" max="9473" width="4.109375" style="408" customWidth="1"/>
    <col min="9474" max="9474" width="16" style="408" customWidth="1"/>
    <col min="9475" max="9475" width="17.33203125" style="408" customWidth="1"/>
    <col min="9476" max="9477" width="20.33203125" style="408" customWidth="1"/>
    <col min="9478" max="9478" width="22.88671875" style="408" customWidth="1"/>
    <col min="9479" max="9479" width="15.88671875" style="408" customWidth="1"/>
    <col min="9480" max="9480" width="14.5546875" style="408" customWidth="1"/>
    <col min="9481" max="9481" width="15.5546875" style="408" customWidth="1"/>
    <col min="9482" max="9482" width="18.33203125" style="408" customWidth="1"/>
    <col min="9483" max="9483" width="15.33203125" style="408" customWidth="1"/>
    <col min="9484" max="9484" width="18.6640625" style="408" customWidth="1"/>
    <col min="9485" max="9485" width="8.88671875" style="408"/>
    <col min="9486" max="9486" width="12.109375" style="408" customWidth="1"/>
    <col min="9487" max="9487" width="14.44140625" style="408" customWidth="1"/>
    <col min="9488" max="9728" width="8.88671875" style="408"/>
    <col min="9729" max="9729" width="4.109375" style="408" customWidth="1"/>
    <col min="9730" max="9730" width="16" style="408" customWidth="1"/>
    <col min="9731" max="9731" width="17.33203125" style="408" customWidth="1"/>
    <col min="9732" max="9733" width="20.33203125" style="408" customWidth="1"/>
    <col min="9734" max="9734" width="22.88671875" style="408" customWidth="1"/>
    <col min="9735" max="9735" width="15.88671875" style="408" customWidth="1"/>
    <col min="9736" max="9736" width="14.5546875" style="408" customWidth="1"/>
    <col min="9737" max="9737" width="15.5546875" style="408" customWidth="1"/>
    <col min="9738" max="9738" width="18.33203125" style="408" customWidth="1"/>
    <col min="9739" max="9739" width="15.33203125" style="408" customWidth="1"/>
    <col min="9740" max="9740" width="18.6640625" style="408" customWidth="1"/>
    <col min="9741" max="9741" width="8.88671875" style="408"/>
    <col min="9742" max="9742" width="12.109375" style="408" customWidth="1"/>
    <col min="9743" max="9743" width="14.44140625" style="408" customWidth="1"/>
    <col min="9744" max="9984" width="8.88671875" style="408"/>
    <col min="9985" max="9985" width="4.109375" style="408" customWidth="1"/>
    <col min="9986" max="9986" width="16" style="408" customWidth="1"/>
    <col min="9987" max="9987" width="17.33203125" style="408" customWidth="1"/>
    <col min="9988" max="9989" width="20.33203125" style="408" customWidth="1"/>
    <col min="9990" max="9990" width="22.88671875" style="408" customWidth="1"/>
    <col min="9991" max="9991" width="15.88671875" style="408" customWidth="1"/>
    <col min="9992" max="9992" width="14.5546875" style="408" customWidth="1"/>
    <col min="9993" max="9993" width="15.5546875" style="408" customWidth="1"/>
    <col min="9994" max="9994" width="18.33203125" style="408" customWidth="1"/>
    <col min="9995" max="9995" width="15.33203125" style="408" customWidth="1"/>
    <col min="9996" max="9996" width="18.6640625" style="408" customWidth="1"/>
    <col min="9997" max="9997" width="8.88671875" style="408"/>
    <col min="9998" max="9998" width="12.109375" style="408" customWidth="1"/>
    <col min="9999" max="9999" width="14.44140625" style="408" customWidth="1"/>
    <col min="10000" max="10240" width="8.88671875" style="408"/>
    <col min="10241" max="10241" width="4.109375" style="408" customWidth="1"/>
    <col min="10242" max="10242" width="16" style="408" customWidth="1"/>
    <col min="10243" max="10243" width="17.33203125" style="408" customWidth="1"/>
    <col min="10244" max="10245" width="20.33203125" style="408" customWidth="1"/>
    <col min="10246" max="10246" width="22.88671875" style="408" customWidth="1"/>
    <col min="10247" max="10247" width="15.88671875" style="408" customWidth="1"/>
    <col min="10248" max="10248" width="14.5546875" style="408" customWidth="1"/>
    <col min="10249" max="10249" width="15.5546875" style="408" customWidth="1"/>
    <col min="10250" max="10250" width="18.33203125" style="408" customWidth="1"/>
    <col min="10251" max="10251" width="15.33203125" style="408" customWidth="1"/>
    <col min="10252" max="10252" width="18.6640625" style="408" customWidth="1"/>
    <col min="10253" max="10253" width="8.88671875" style="408"/>
    <col min="10254" max="10254" width="12.109375" style="408" customWidth="1"/>
    <col min="10255" max="10255" width="14.44140625" style="408" customWidth="1"/>
    <col min="10256" max="10496" width="8.88671875" style="408"/>
    <col min="10497" max="10497" width="4.109375" style="408" customWidth="1"/>
    <col min="10498" max="10498" width="16" style="408" customWidth="1"/>
    <col min="10499" max="10499" width="17.33203125" style="408" customWidth="1"/>
    <col min="10500" max="10501" width="20.33203125" style="408" customWidth="1"/>
    <col min="10502" max="10502" width="22.88671875" style="408" customWidth="1"/>
    <col min="10503" max="10503" width="15.88671875" style="408" customWidth="1"/>
    <col min="10504" max="10504" width="14.5546875" style="408" customWidth="1"/>
    <col min="10505" max="10505" width="15.5546875" style="408" customWidth="1"/>
    <col min="10506" max="10506" width="18.33203125" style="408" customWidth="1"/>
    <col min="10507" max="10507" width="15.33203125" style="408" customWidth="1"/>
    <col min="10508" max="10508" width="18.6640625" style="408" customWidth="1"/>
    <col min="10509" max="10509" width="8.88671875" style="408"/>
    <col min="10510" max="10510" width="12.109375" style="408" customWidth="1"/>
    <col min="10511" max="10511" width="14.44140625" style="408" customWidth="1"/>
    <col min="10512" max="10752" width="8.88671875" style="408"/>
    <col min="10753" max="10753" width="4.109375" style="408" customWidth="1"/>
    <col min="10754" max="10754" width="16" style="408" customWidth="1"/>
    <col min="10755" max="10755" width="17.33203125" style="408" customWidth="1"/>
    <col min="10756" max="10757" width="20.33203125" style="408" customWidth="1"/>
    <col min="10758" max="10758" width="22.88671875" style="408" customWidth="1"/>
    <col min="10759" max="10759" width="15.88671875" style="408" customWidth="1"/>
    <col min="10760" max="10760" width="14.5546875" style="408" customWidth="1"/>
    <col min="10761" max="10761" width="15.5546875" style="408" customWidth="1"/>
    <col min="10762" max="10762" width="18.33203125" style="408" customWidth="1"/>
    <col min="10763" max="10763" width="15.33203125" style="408" customWidth="1"/>
    <col min="10764" max="10764" width="18.6640625" style="408" customWidth="1"/>
    <col min="10765" max="10765" width="8.88671875" style="408"/>
    <col min="10766" max="10766" width="12.109375" style="408" customWidth="1"/>
    <col min="10767" max="10767" width="14.44140625" style="408" customWidth="1"/>
    <col min="10768" max="11008" width="8.88671875" style="408"/>
    <col min="11009" max="11009" width="4.109375" style="408" customWidth="1"/>
    <col min="11010" max="11010" width="16" style="408" customWidth="1"/>
    <col min="11011" max="11011" width="17.33203125" style="408" customWidth="1"/>
    <col min="11012" max="11013" width="20.33203125" style="408" customWidth="1"/>
    <col min="11014" max="11014" width="22.88671875" style="408" customWidth="1"/>
    <col min="11015" max="11015" width="15.88671875" style="408" customWidth="1"/>
    <col min="11016" max="11016" width="14.5546875" style="408" customWidth="1"/>
    <col min="11017" max="11017" width="15.5546875" style="408" customWidth="1"/>
    <col min="11018" max="11018" width="18.33203125" style="408" customWidth="1"/>
    <col min="11019" max="11019" width="15.33203125" style="408" customWidth="1"/>
    <col min="11020" max="11020" width="18.6640625" style="408" customWidth="1"/>
    <col min="11021" max="11021" width="8.88671875" style="408"/>
    <col min="11022" max="11022" width="12.109375" style="408" customWidth="1"/>
    <col min="11023" max="11023" width="14.44140625" style="408" customWidth="1"/>
    <col min="11024" max="11264" width="8.88671875" style="408"/>
    <col min="11265" max="11265" width="4.109375" style="408" customWidth="1"/>
    <col min="11266" max="11266" width="16" style="408" customWidth="1"/>
    <col min="11267" max="11267" width="17.33203125" style="408" customWidth="1"/>
    <col min="11268" max="11269" width="20.33203125" style="408" customWidth="1"/>
    <col min="11270" max="11270" width="22.88671875" style="408" customWidth="1"/>
    <col min="11271" max="11271" width="15.88671875" style="408" customWidth="1"/>
    <col min="11272" max="11272" width="14.5546875" style="408" customWidth="1"/>
    <col min="11273" max="11273" width="15.5546875" style="408" customWidth="1"/>
    <col min="11274" max="11274" width="18.33203125" style="408" customWidth="1"/>
    <col min="11275" max="11275" width="15.33203125" style="408" customWidth="1"/>
    <col min="11276" max="11276" width="18.6640625" style="408" customWidth="1"/>
    <col min="11277" max="11277" width="8.88671875" style="408"/>
    <col min="11278" max="11278" width="12.109375" style="408" customWidth="1"/>
    <col min="11279" max="11279" width="14.44140625" style="408" customWidth="1"/>
    <col min="11280" max="11520" width="8.88671875" style="408"/>
    <col min="11521" max="11521" width="4.109375" style="408" customWidth="1"/>
    <col min="11522" max="11522" width="16" style="408" customWidth="1"/>
    <col min="11523" max="11523" width="17.33203125" style="408" customWidth="1"/>
    <col min="11524" max="11525" width="20.33203125" style="408" customWidth="1"/>
    <col min="11526" max="11526" width="22.88671875" style="408" customWidth="1"/>
    <col min="11527" max="11527" width="15.88671875" style="408" customWidth="1"/>
    <col min="11528" max="11528" width="14.5546875" style="408" customWidth="1"/>
    <col min="11529" max="11529" width="15.5546875" style="408" customWidth="1"/>
    <col min="11530" max="11530" width="18.33203125" style="408" customWidth="1"/>
    <col min="11531" max="11531" width="15.33203125" style="408" customWidth="1"/>
    <col min="11532" max="11532" width="18.6640625" style="408" customWidth="1"/>
    <col min="11533" max="11533" width="8.88671875" style="408"/>
    <col min="11534" max="11534" width="12.109375" style="408" customWidth="1"/>
    <col min="11535" max="11535" width="14.44140625" style="408" customWidth="1"/>
    <col min="11536" max="11776" width="8.88671875" style="408"/>
    <col min="11777" max="11777" width="4.109375" style="408" customWidth="1"/>
    <col min="11778" max="11778" width="16" style="408" customWidth="1"/>
    <col min="11779" max="11779" width="17.33203125" style="408" customWidth="1"/>
    <col min="11780" max="11781" width="20.33203125" style="408" customWidth="1"/>
    <col min="11782" max="11782" width="22.88671875" style="408" customWidth="1"/>
    <col min="11783" max="11783" width="15.88671875" style="408" customWidth="1"/>
    <col min="11784" max="11784" width="14.5546875" style="408" customWidth="1"/>
    <col min="11785" max="11785" width="15.5546875" style="408" customWidth="1"/>
    <col min="11786" max="11786" width="18.33203125" style="408" customWidth="1"/>
    <col min="11787" max="11787" width="15.33203125" style="408" customWidth="1"/>
    <col min="11788" max="11788" width="18.6640625" style="408" customWidth="1"/>
    <col min="11789" max="11789" width="8.88671875" style="408"/>
    <col min="11790" max="11790" width="12.109375" style="408" customWidth="1"/>
    <col min="11791" max="11791" width="14.44140625" style="408" customWidth="1"/>
    <col min="11792" max="12032" width="8.88671875" style="408"/>
    <col min="12033" max="12033" width="4.109375" style="408" customWidth="1"/>
    <col min="12034" max="12034" width="16" style="408" customWidth="1"/>
    <col min="12035" max="12035" width="17.33203125" style="408" customWidth="1"/>
    <col min="12036" max="12037" width="20.33203125" style="408" customWidth="1"/>
    <col min="12038" max="12038" width="22.88671875" style="408" customWidth="1"/>
    <col min="12039" max="12039" width="15.88671875" style="408" customWidth="1"/>
    <col min="12040" max="12040" width="14.5546875" style="408" customWidth="1"/>
    <col min="12041" max="12041" width="15.5546875" style="408" customWidth="1"/>
    <col min="12042" max="12042" width="18.33203125" style="408" customWidth="1"/>
    <col min="12043" max="12043" width="15.33203125" style="408" customWidth="1"/>
    <col min="12044" max="12044" width="18.6640625" style="408" customWidth="1"/>
    <col min="12045" max="12045" width="8.88671875" style="408"/>
    <col min="12046" max="12046" width="12.109375" style="408" customWidth="1"/>
    <col min="12047" max="12047" width="14.44140625" style="408" customWidth="1"/>
    <col min="12048" max="12288" width="8.88671875" style="408"/>
    <col min="12289" max="12289" width="4.109375" style="408" customWidth="1"/>
    <col min="12290" max="12290" width="16" style="408" customWidth="1"/>
    <col min="12291" max="12291" width="17.33203125" style="408" customWidth="1"/>
    <col min="12292" max="12293" width="20.33203125" style="408" customWidth="1"/>
    <col min="12294" max="12294" width="22.88671875" style="408" customWidth="1"/>
    <col min="12295" max="12295" width="15.88671875" style="408" customWidth="1"/>
    <col min="12296" max="12296" width="14.5546875" style="408" customWidth="1"/>
    <col min="12297" max="12297" width="15.5546875" style="408" customWidth="1"/>
    <col min="12298" max="12298" width="18.33203125" style="408" customWidth="1"/>
    <col min="12299" max="12299" width="15.33203125" style="408" customWidth="1"/>
    <col min="12300" max="12300" width="18.6640625" style="408" customWidth="1"/>
    <col min="12301" max="12301" width="8.88671875" style="408"/>
    <col min="12302" max="12302" width="12.109375" style="408" customWidth="1"/>
    <col min="12303" max="12303" width="14.44140625" style="408" customWidth="1"/>
    <col min="12304" max="12544" width="8.88671875" style="408"/>
    <col min="12545" max="12545" width="4.109375" style="408" customWidth="1"/>
    <col min="12546" max="12546" width="16" style="408" customWidth="1"/>
    <col min="12547" max="12547" width="17.33203125" style="408" customWidth="1"/>
    <col min="12548" max="12549" width="20.33203125" style="408" customWidth="1"/>
    <col min="12550" max="12550" width="22.88671875" style="408" customWidth="1"/>
    <col min="12551" max="12551" width="15.88671875" style="408" customWidth="1"/>
    <col min="12552" max="12552" width="14.5546875" style="408" customWidth="1"/>
    <col min="12553" max="12553" width="15.5546875" style="408" customWidth="1"/>
    <col min="12554" max="12554" width="18.33203125" style="408" customWidth="1"/>
    <col min="12555" max="12555" width="15.33203125" style="408" customWidth="1"/>
    <col min="12556" max="12556" width="18.6640625" style="408" customWidth="1"/>
    <col min="12557" max="12557" width="8.88671875" style="408"/>
    <col min="12558" max="12558" width="12.109375" style="408" customWidth="1"/>
    <col min="12559" max="12559" width="14.44140625" style="408" customWidth="1"/>
    <col min="12560" max="12800" width="8.88671875" style="408"/>
    <col min="12801" max="12801" width="4.109375" style="408" customWidth="1"/>
    <col min="12802" max="12802" width="16" style="408" customWidth="1"/>
    <col min="12803" max="12803" width="17.33203125" style="408" customWidth="1"/>
    <col min="12804" max="12805" width="20.33203125" style="408" customWidth="1"/>
    <col min="12806" max="12806" width="22.88671875" style="408" customWidth="1"/>
    <col min="12807" max="12807" width="15.88671875" style="408" customWidth="1"/>
    <col min="12808" max="12808" width="14.5546875" style="408" customWidth="1"/>
    <col min="12809" max="12809" width="15.5546875" style="408" customWidth="1"/>
    <col min="12810" max="12810" width="18.33203125" style="408" customWidth="1"/>
    <col min="12811" max="12811" width="15.33203125" style="408" customWidth="1"/>
    <col min="12812" max="12812" width="18.6640625" style="408" customWidth="1"/>
    <col min="12813" max="12813" width="8.88671875" style="408"/>
    <col min="12814" max="12814" width="12.109375" style="408" customWidth="1"/>
    <col min="12815" max="12815" width="14.44140625" style="408" customWidth="1"/>
    <col min="12816" max="13056" width="8.88671875" style="408"/>
    <col min="13057" max="13057" width="4.109375" style="408" customWidth="1"/>
    <col min="13058" max="13058" width="16" style="408" customWidth="1"/>
    <col min="13059" max="13059" width="17.33203125" style="408" customWidth="1"/>
    <col min="13060" max="13061" width="20.33203125" style="408" customWidth="1"/>
    <col min="13062" max="13062" width="22.88671875" style="408" customWidth="1"/>
    <col min="13063" max="13063" width="15.88671875" style="408" customWidth="1"/>
    <col min="13064" max="13064" width="14.5546875" style="408" customWidth="1"/>
    <col min="13065" max="13065" width="15.5546875" style="408" customWidth="1"/>
    <col min="13066" max="13066" width="18.33203125" style="408" customWidth="1"/>
    <col min="13067" max="13067" width="15.33203125" style="408" customWidth="1"/>
    <col min="13068" max="13068" width="18.6640625" style="408" customWidth="1"/>
    <col min="13069" max="13069" width="8.88671875" style="408"/>
    <col min="13070" max="13070" width="12.109375" style="408" customWidth="1"/>
    <col min="13071" max="13071" width="14.44140625" style="408" customWidth="1"/>
    <col min="13072" max="13312" width="8.88671875" style="408"/>
    <col min="13313" max="13313" width="4.109375" style="408" customWidth="1"/>
    <col min="13314" max="13314" width="16" style="408" customWidth="1"/>
    <col min="13315" max="13315" width="17.33203125" style="408" customWidth="1"/>
    <col min="13316" max="13317" width="20.33203125" style="408" customWidth="1"/>
    <col min="13318" max="13318" width="22.88671875" style="408" customWidth="1"/>
    <col min="13319" max="13319" width="15.88671875" style="408" customWidth="1"/>
    <col min="13320" max="13320" width="14.5546875" style="408" customWidth="1"/>
    <col min="13321" max="13321" width="15.5546875" style="408" customWidth="1"/>
    <col min="13322" max="13322" width="18.33203125" style="408" customWidth="1"/>
    <col min="13323" max="13323" width="15.33203125" style="408" customWidth="1"/>
    <col min="13324" max="13324" width="18.6640625" style="408" customWidth="1"/>
    <col min="13325" max="13325" width="8.88671875" style="408"/>
    <col min="13326" max="13326" width="12.109375" style="408" customWidth="1"/>
    <col min="13327" max="13327" width="14.44140625" style="408" customWidth="1"/>
    <col min="13328" max="13568" width="8.88671875" style="408"/>
    <col min="13569" max="13569" width="4.109375" style="408" customWidth="1"/>
    <col min="13570" max="13570" width="16" style="408" customWidth="1"/>
    <col min="13571" max="13571" width="17.33203125" style="408" customWidth="1"/>
    <col min="13572" max="13573" width="20.33203125" style="408" customWidth="1"/>
    <col min="13574" max="13574" width="22.88671875" style="408" customWidth="1"/>
    <col min="13575" max="13575" width="15.88671875" style="408" customWidth="1"/>
    <col min="13576" max="13576" width="14.5546875" style="408" customWidth="1"/>
    <col min="13577" max="13577" width="15.5546875" style="408" customWidth="1"/>
    <col min="13578" max="13578" width="18.33203125" style="408" customWidth="1"/>
    <col min="13579" max="13579" width="15.33203125" style="408" customWidth="1"/>
    <col min="13580" max="13580" width="18.6640625" style="408" customWidth="1"/>
    <col min="13581" max="13581" width="8.88671875" style="408"/>
    <col min="13582" max="13582" width="12.109375" style="408" customWidth="1"/>
    <col min="13583" max="13583" width="14.44140625" style="408" customWidth="1"/>
    <col min="13584" max="13824" width="8.88671875" style="408"/>
    <col min="13825" max="13825" width="4.109375" style="408" customWidth="1"/>
    <col min="13826" max="13826" width="16" style="408" customWidth="1"/>
    <col min="13827" max="13827" width="17.33203125" style="408" customWidth="1"/>
    <col min="13828" max="13829" width="20.33203125" style="408" customWidth="1"/>
    <col min="13830" max="13830" width="22.88671875" style="408" customWidth="1"/>
    <col min="13831" max="13831" width="15.88671875" style="408" customWidth="1"/>
    <col min="13832" max="13832" width="14.5546875" style="408" customWidth="1"/>
    <col min="13833" max="13833" width="15.5546875" style="408" customWidth="1"/>
    <col min="13834" max="13834" width="18.33203125" style="408" customWidth="1"/>
    <col min="13835" max="13835" width="15.33203125" style="408" customWidth="1"/>
    <col min="13836" max="13836" width="18.6640625" style="408" customWidth="1"/>
    <col min="13837" max="13837" width="8.88671875" style="408"/>
    <col min="13838" max="13838" width="12.109375" style="408" customWidth="1"/>
    <col min="13839" max="13839" width="14.44140625" style="408" customWidth="1"/>
    <col min="13840" max="14080" width="8.88671875" style="408"/>
    <col min="14081" max="14081" width="4.109375" style="408" customWidth="1"/>
    <col min="14082" max="14082" width="16" style="408" customWidth="1"/>
    <col min="14083" max="14083" width="17.33203125" style="408" customWidth="1"/>
    <col min="14084" max="14085" width="20.33203125" style="408" customWidth="1"/>
    <col min="14086" max="14086" width="22.88671875" style="408" customWidth="1"/>
    <col min="14087" max="14087" width="15.88671875" style="408" customWidth="1"/>
    <col min="14088" max="14088" width="14.5546875" style="408" customWidth="1"/>
    <col min="14089" max="14089" width="15.5546875" style="408" customWidth="1"/>
    <col min="14090" max="14090" width="18.33203125" style="408" customWidth="1"/>
    <col min="14091" max="14091" width="15.33203125" style="408" customWidth="1"/>
    <col min="14092" max="14092" width="18.6640625" style="408" customWidth="1"/>
    <col min="14093" max="14093" width="8.88671875" style="408"/>
    <col min="14094" max="14094" width="12.109375" style="408" customWidth="1"/>
    <col min="14095" max="14095" width="14.44140625" style="408" customWidth="1"/>
    <col min="14096" max="14336" width="8.88671875" style="408"/>
    <col min="14337" max="14337" width="4.109375" style="408" customWidth="1"/>
    <col min="14338" max="14338" width="16" style="408" customWidth="1"/>
    <col min="14339" max="14339" width="17.33203125" style="408" customWidth="1"/>
    <col min="14340" max="14341" width="20.33203125" style="408" customWidth="1"/>
    <col min="14342" max="14342" width="22.88671875" style="408" customWidth="1"/>
    <col min="14343" max="14343" width="15.88671875" style="408" customWidth="1"/>
    <col min="14344" max="14344" width="14.5546875" style="408" customWidth="1"/>
    <col min="14345" max="14345" width="15.5546875" style="408" customWidth="1"/>
    <col min="14346" max="14346" width="18.33203125" style="408" customWidth="1"/>
    <col min="14347" max="14347" width="15.33203125" style="408" customWidth="1"/>
    <col min="14348" max="14348" width="18.6640625" style="408" customWidth="1"/>
    <col min="14349" max="14349" width="8.88671875" style="408"/>
    <col min="14350" max="14350" width="12.109375" style="408" customWidth="1"/>
    <col min="14351" max="14351" width="14.44140625" style="408" customWidth="1"/>
    <col min="14352" max="14592" width="8.88671875" style="408"/>
    <col min="14593" max="14593" width="4.109375" style="408" customWidth="1"/>
    <col min="14594" max="14594" width="16" style="408" customWidth="1"/>
    <col min="14595" max="14595" width="17.33203125" style="408" customWidth="1"/>
    <col min="14596" max="14597" width="20.33203125" style="408" customWidth="1"/>
    <col min="14598" max="14598" width="22.88671875" style="408" customWidth="1"/>
    <col min="14599" max="14599" width="15.88671875" style="408" customWidth="1"/>
    <col min="14600" max="14600" width="14.5546875" style="408" customWidth="1"/>
    <col min="14601" max="14601" width="15.5546875" style="408" customWidth="1"/>
    <col min="14602" max="14602" width="18.33203125" style="408" customWidth="1"/>
    <col min="14603" max="14603" width="15.33203125" style="408" customWidth="1"/>
    <col min="14604" max="14604" width="18.6640625" style="408" customWidth="1"/>
    <col min="14605" max="14605" width="8.88671875" style="408"/>
    <col min="14606" max="14606" width="12.109375" style="408" customWidth="1"/>
    <col min="14607" max="14607" width="14.44140625" style="408" customWidth="1"/>
    <col min="14608" max="14848" width="8.88671875" style="408"/>
    <col min="14849" max="14849" width="4.109375" style="408" customWidth="1"/>
    <col min="14850" max="14850" width="16" style="408" customWidth="1"/>
    <col min="14851" max="14851" width="17.33203125" style="408" customWidth="1"/>
    <col min="14852" max="14853" width="20.33203125" style="408" customWidth="1"/>
    <col min="14854" max="14854" width="22.88671875" style="408" customWidth="1"/>
    <col min="14855" max="14855" width="15.88671875" style="408" customWidth="1"/>
    <col min="14856" max="14856" width="14.5546875" style="408" customWidth="1"/>
    <col min="14857" max="14857" width="15.5546875" style="408" customWidth="1"/>
    <col min="14858" max="14858" width="18.33203125" style="408" customWidth="1"/>
    <col min="14859" max="14859" width="15.33203125" style="408" customWidth="1"/>
    <col min="14860" max="14860" width="18.6640625" style="408" customWidth="1"/>
    <col min="14861" max="14861" width="8.88671875" style="408"/>
    <col min="14862" max="14862" width="12.109375" style="408" customWidth="1"/>
    <col min="14863" max="14863" width="14.44140625" style="408" customWidth="1"/>
    <col min="14864" max="15104" width="8.88671875" style="408"/>
    <col min="15105" max="15105" width="4.109375" style="408" customWidth="1"/>
    <col min="15106" max="15106" width="16" style="408" customWidth="1"/>
    <col min="15107" max="15107" width="17.33203125" style="408" customWidth="1"/>
    <col min="15108" max="15109" width="20.33203125" style="408" customWidth="1"/>
    <col min="15110" max="15110" width="22.88671875" style="408" customWidth="1"/>
    <col min="15111" max="15111" width="15.88671875" style="408" customWidth="1"/>
    <col min="15112" max="15112" width="14.5546875" style="408" customWidth="1"/>
    <col min="15113" max="15113" width="15.5546875" style="408" customWidth="1"/>
    <col min="15114" max="15114" width="18.33203125" style="408" customWidth="1"/>
    <col min="15115" max="15115" width="15.33203125" style="408" customWidth="1"/>
    <col min="15116" max="15116" width="18.6640625" style="408" customWidth="1"/>
    <col min="15117" max="15117" width="8.88671875" style="408"/>
    <col min="15118" max="15118" width="12.109375" style="408" customWidth="1"/>
    <col min="15119" max="15119" width="14.44140625" style="408" customWidth="1"/>
    <col min="15120" max="15360" width="8.88671875" style="408"/>
    <col min="15361" max="15361" width="4.109375" style="408" customWidth="1"/>
    <col min="15362" max="15362" width="16" style="408" customWidth="1"/>
    <col min="15363" max="15363" width="17.33203125" style="408" customWidth="1"/>
    <col min="15364" max="15365" width="20.33203125" style="408" customWidth="1"/>
    <col min="15366" max="15366" width="22.88671875" style="408" customWidth="1"/>
    <col min="15367" max="15367" width="15.88671875" style="408" customWidth="1"/>
    <col min="15368" max="15368" width="14.5546875" style="408" customWidth="1"/>
    <col min="15369" max="15369" width="15.5546875" style="408" customWidth="1"/>
    <col min="15370" max="15370" width="18.33203125" style="408" customWidth="1"/>
    <col min="15371" max="15371" width="15.33203125" style="408" customWidth="1"/>
    <col min="15372" max="15372" width="18.6640625" style="408" customWidth="1"/>
    <col min="15373" max="15373" width="8.88671875" style="408"/>
    <col min="15374" max="15374" width="12.109375" style="408" customWidth="1"/>
    <col min="15375" max="15375" width="14.44140625" style="408" customWidth="1"/>
    <col min="15376" max="15616" width="8.88671875" style="408"/>
    <col min="15617" max="15617" width="4.109375" style="408" customWidth="1"/>
    <col min="15618" max="15618" width="16" style="408" customWidth="1"/>
    <col min="15619" max="15619" width="17.33203125" style="408" customWidth="1"/>
    <col min="15620" max="15621" width="20.33203125" style="408" customWidth="1"/>
    <col min="15622" max="15622" width="22.88671875" style="408" customWidth="1"/>
    <col min="15623" max="15623" width="15.88671875" style="408" customWidth="1"/>
    <col min="15624" max="15624" width="14.5546875" style="408" customWidth="1"/>
    <col min="15625" max="15625" width="15.5546875" style="408" customWidth="1"/>
    <col min="15626" max="15626" width="18.33203125" style="408" customWidth="1"/>
    <col min="15627" max="15627" width="15.33203125" style="408" customWidth="1"/>
    <col min="15628" max="15628" width="18.6640625" style="408" customWidth="1"/>
    <col min="15629" max="15629" width="8.88671875" style="408"/>
    <col min="15630" max="15630" width="12.109375" style="408" customWidth="1"/>
    <col min="15631" max="15631" width="14.44140625" style="408" customWidth="1"/>
    <col min="15632" max="15872" width="8.88671875" style="408"/>
    <col min="15873" max="15873" width="4.109375" style="408" customWidth="1"/>
    <col min="15874" max="15874" width="16" style="408" customWidth="1"/>
    <col min="15875" max="15875" width="17.33203125" style="408" customWidth="1"/>
    <col min="15876" max="15877" width="20.33203125" style="408" customWidth="1"/>
    <col min="15878" max="15878" width="22.88671875" style="408" customWidth="1"/>
    <col min="15879" max="15879" width="15.88671875" style="408" customWidth="1"/>
    <col min="15880" max="15880" width="14.5546875" style="408" customWidth="1"/>
    <col min="15881" max="15881" width="15.5546875" style="408" customWidth="1"/>
    <col min="15882" max="15882" width="18.33203125" style="408" customWidth="1"/>
    <col min="15883" max="15883" width="15.33203125" style="408" customWidth="1"/>
    <col min="15884" max="15884" width="18.6640625" style="408" customWidth="1"/>
    <col min="15885" max="15885" width="8.88671875" style="408"/>
    <col min="15886" max="15886" width="12.109375" style="408" customWidth="1"/>
    <col min="15887" max="15887" width="14.44140625" style="408" customWidth="1"/>
    <col min="15888" max="16128" width="8.88671875" style="408"/>
    <col min="16129" max="16129" width="4.109375" style="408" customWidth="1"/>
    <col min="16130" max="16130" width="16" style="408" customWidth="1"/>
    <col min="16131" max="16131" width="17.33203125" style="408" customWidth="1"/>
    <col min="16132" max="16133" width="20.33203125" style="408" customWidth="1"/>
    <col min="16134" max="16134" width="22.88671875" style="408" customWidth="1"/>
    <col min="16135" max="16135" width="15.88671875" style="408" customWidth="1"/>
    <col min="16136" max="16136" width="14.5546875" style="408" customWidth="1"/>
    <col min="16137" max="16137" width="15.5546875" style="408" customWidth="1"/>
    <col min="16138" max="16138" width="18.33203125" style="408" customWidth="1"/>
    <col min="16139" max="16139" width="15.33203125" style="408" customWidth="1"/>
    <col min="16140" max="16140" width="18.6640625" style="408" customWidth="1"/>
    <col min="16141" max="16141" width="8.88671875" style="408"/>
    <col min="16142" max="16142" width="12.109375" style="408" customWidth="1"/>
    <col min="16143" max="16143" width="14.44140625" style="408" customWidth="1"/>
    <col min="16144" max="16384" width="8.88671875" style="408"/>
  </cols>
  <sheetData>
    <row r="1" spans="1:15" ht="18">
      <c r="A1" s="1441" t="s">
        <v>2963</v>
      </c>
      <c r="B1" s="1441"/>
      <c r="C1" s="1447"/>
      <c r="D1" s="1447"/>
      <c r="E1" s="1447"/>
      <c r="F1" s="1447"/>
      <c r="G1"/>
      <c r="H1" s="1447"/>
      <c r="I1" s="1447"/>
      <c r="J1" s="1447"/>
    </row>
    <row r="2" spans="1:15" ht="18">
      <c r="A2" s="1446" t="s">
        <v>3037</v>
      </c>
      <c r="B2" s="1446"/>
      <c r="C2" s="1447"/>
      <c r="D2" s="1447"/>
      <c r="E2" s="1447"/>
      <c r="F2" s="1447"/>
      <c r="G2" s="1447"/>
      <c r="H2" s="1447"/>
      <c r="I2" s="1447"/>
      <c r="J2" s="1447"/>
    </row>
    <row r="3" spans="1:15" ht="14.25" customHeight="1">
      <c r="A3" s="1447"/>
      <c r="B3" s="1447"/>
      <c r="C3" s="1447"/>
      <c r="D3" s="1446"/>
      <c r="E3" s="1446"/>
      <c r="F3" s="1447"/>
      <c r="G3" s="1447"/>
      <c r="H3" s="1447"/>
      <c r="I3" s="1447"/>
      <c r="J3" s="1447"/>
    </row>
    <row r="4" spans="1:15" ht="17.399999999999999">
      <c r="A4" s="1450" t="s">
        <v>2965</v>
      </c>
      <c r="B4" s="1450"/>
      <c r="C4" s="1447"/>
      <c r="D4" s="1493"/>
      <c r="E4" s="1493"/>
      <c r="F4" s="1493"/>
      <c r="G4" s="413"/>
      <c r="H4" s="1447"/>
      <c r="I4" s="3611" t="s">
        <v>3645</v>
      </c>
      <c r="J4" s="2069"/>
      <c r="K4" s="3607" t="str">
        <f>+'Master Data'!D13</f>
        <v>021077</v>
      </c>
      <c r="L4" s="3607"/>
    </row>
    <row r="5" spans="1:15" ht="17.399999999999999">
      <c r="A5" s="1450" t="s">
        <v>2967</v>
      </c>
      <c r="B5" s="1450"/>
      <c r="C5" s="1447"/>
      <c r="D5" s="3621" t="str">
        <f>+'Master Data'!D18:H18</f>
        <v>INGWAVUMA: JOSINI: REPAIRS AND MAINTENANCE TO TWO CLASSROOMS</v>
      </c>
      <c r="E5" s="3621"/>
      <c r="F5" s="3621"/>
      <c r="G5" s="3621"/>
      <c r="H5" s="1447"/>
      <c r="J5" s="1447"/>
    </row>
    <row r="6" spans="1:15" ht="20.25" customHeight="1">
      <c r="D6" s="3614"/>
      <c r="E6" s="3614"/>
      <c r="F6" s="3614"/>
      <c r="G6" s="3614"/>
    </row>
    <row r="7" spans="1:15" ht="20.25" customHeight="1">
      <c r="D7" s="3614"/>
      <c r="E7" s="3614"/>
      <c r="F7" s="3614"/>
      <c r="G7" s="3614"/>
    </row>
    <row r="8" spans="1:15" ht="20.25" customHeight="1">
      <c r="D8" s="3615"/>
      <c r="E8" s="3615"/>
      <c r="F8" s="3615"/>
      <c r="G8" s="3615"/>
      <c r="I8" s="1450" t="s">
        <v>3020</v>
      </c>
      <c r="K8" s="3553"/>
      <c r="L8" s="3553"/>
    </row>
    <row r="9" spans="1:15" ht="27" customHeight="1">
      <c r="A9" s="3622" t="s">
        <v>1800</v>
      </c>
      <c r="B9" s="3616"/>
      <c r="C9" s="3616"/>
      <c r="D9" s="3616"/>
      <c r="E9" s="3616"/>
      <c r="F9" s="3616"/>
      <c r="G9" s="3616"/>
      <c r="H9" s="3616"/>
      <c r="I9" s="3616"/>
      <c r="J9" s="3616"/>
      <c r="K9" s="3616"/>
      <c r="L9" s="3616"/>
      <c r="M9" s="3616"/>
      <c r="N9" s="3616"/>
      <c r="O9" s="3616"/>
    </row>
    <row r="10" spans="1:15" s="944" customFormat="1" ht="76.5" customHeight="1">
      <c r="A10" s="1495" t="s">
        <v>445</v>
      </c>
      <c r="B10" s="1495" t="s">
        <v>71</v>
      </c>
      <c r="C10" s="1495" t="s">
        <v>2950</v>
      </c>
      <c r="D10" s="1496" t="s">
        <v>3038</v>
      </c>
      <c r="E10" s="1496" t="s">
        <v>2982</v>
      </c>
      <c r="F10" s="1496" t="s">
        <v>3039</v>
      </c>
      <c r="G10" s="1496" t="s">
        <v>3040</v>
      </c>
      <c r="H10" s="1496" t="s">
        <v>3041</v>
      </c>
      <c r="I10" s="1496" t="s">
        <v>3042</v>
      </c>
      <c r="J10" s="1496" t="s">
        <v>3043</v>
      </c>
      <c r="K10" s="1496" t="s">
        <v>3044</v>
      </c>
      <c r="L10" s="1496" t="s">
        <v>3045</v>
      </c>
      <c r="M10" s="1496" t="s">
        <v>3046</v>
      </c>
      <c r="N10" s="1496" t="s">
        <v>3047</v>
      </c>
      <c r="O10" s="1496" t="s">
        <v>3048</v>
      </c>
    </row>
    <row r="11" spans="1:15" ht="30.75" customHeight="1">
      <c r="A11" s="1497">
        <v>1</v>
      </c>
      <c r="B11" s="1498"/>
      <c r="C11" s="1498"/>
      <c r="D11" s="1498"/>
      <c r="E11" s="1498"/>
      <c r="F11" s="1499"/>
      <c r="G11" s="1498"/>
      <c r="H11" s="1498"/>
      <c r="I11" s="1498"/>
      <c r="J11" s="1498"/>
      <c r="K11" s="1498"/>
      <c r="L11" s="1498"/>
      <c r="M11" s="1498"/>
      <c r="N11" s="1498"/>
      <c r="O11" s="1498"/>
    </row>
    <row r="12" spans="1:15" ht="30.75" customHeight="1">
      <c r="A12" s="1497">
        <f>A11+1</f>
        <v>2</v>
      </c>
      <c r="B12" s="1498"/>
      <c r="C12" s="1498"/>
      <c r="D12" s="1499"/>
      <c r="E12" s="1499"/>
      <c r="F12" s="1499"/>
      <c r="G12" s="1498"/>
      <c r="H12" s="1498"/>
      <c r="I12" s="1498"/>
      <c r="J12" s="1498"/>
      <c r="K12" s="1498"/>
      <c r="L12" s="1498"/>
      <c r="M12" s="1498"/>
      <c r="N12" s="1498"/>
      <c r="O12" s="1498"/>
    </row>
    <row r="13" spans="1:15" ht="30.75" customHeight="1">
      <c r="A13" s="1497">
        <f t="shared" ref="A13:A25" si="0">A12+1</f>
        <v>3</v>
      </c>
      <c r="B13" s="1498"/>
      <c r="C13" s="1498"/>
      <c r="D13" s="1499"/>
      <c r="E13" s="1499"/>
      <c r="F13" s="1499"/>
      <c r="G13" s="1498"/>
      <c r="H13" s="1498"/>
      <c r="I13" s="1498"/>
      <c r="J13" s="1498"/>
      <c r="K13" s="1498"/>
      <c r="L13" s="1498"/>
      <c r="M13" s="1498"/>
      <c r="N13" s="1498"/>
      <c r="O13" s="1498"/>
    </row>
    <row r="14" spans="1:15" ht="30.75" customHeight="1">
      <c r="A14" s="1497">
        <f t="shared" si="0"/>
        <v>4</v>
      </c>
      <c r="B14" s="1498"/>
      <c r="C14" s="1498"/>
      <c r="D14" s="1499"/>
      <c r="E14" s="1499"/>
      <c r="F14" s="1499"/>
      <c r="G14" s="1498"/>
      <c r="H14" s="1498"/>
      <c r="I14" s="1498"/>
      <c r="J14" s="1498"/>
      <c r="K14" s="1498"/>
      <c r="L14" s="1498"/>
      <c r="M14" s="1498"/>
      <c r="N14" s="1498"/>
      <c r="O14" s="1498"/>
    </row>
    <row r="15" spans="1:15" ht="30.75" customHeight="1">
      <c r="A15" s="1497">
        <f t="shared" si="0"/>
        <v>5</v>
      </c>
      <c r="B15" s="1498"/>
      <c r="C15" s="1498"/>
      <c r="D15" s="1499"/>
      <c r="E15" s="1499"/>
      <c r="F15" s="1499"/>
      <c r="G15" s="1498"/>
      <c r="H15" s="1498"/>
      <c r="I15" s="1498"/>
      <c r="J15" s="1498"/>
      <c r="K15" s="1498"/>
      <c r="L15" s="1498"/>
      <c r="M15" s="1498"/>
      <c r="N15" s="1498"/>
      <c r="O15" s="1498"/>
    </row>
    <row r="16" spans="1:15" ht="30.75" customHeight="1">
      <c r="A16" s="1497">
        <f t="shared" si="0"/>
        <v>6</v>
      </c>
      <c r="B16" s="1498"/>
      <c r="C16" s="1498"/>
      <c r="D16" s="1498"/>
      <c r="E16" s="1498"/>
      <c r="F16" s="1499"/>
      <c r="G16" s="1498"/>
      <c r="H16" s="1498"/>
      <c r="I16" s="1498"/>
      <c r="J16" s="1498"/>
      <c r="K16" s="1498"/>
      <c r="L16" s="1498"/>
      <c r="M16" s="1498"/>
      <c r="N16" s="1498"/>
      <c r="O16" s="1498"/>
    </row>
    <row r="17" spans="1:15" ht="30.75" customHeight="1">
      <c r="A17" s="1497">
        <f t="shared" si="0"/>
        <v>7</v>
      </c>
      <c r="B17" s="1498"/>
      <c r="C17" s="1498"/>
      <c r="D17" s="1498"/>
      <c r="E17" s="1498"/>
      <c r="F17" s="1498"/>
      <c r="G17" s="1498"/>
      <c r="H17" s="1498"/>
      <c r="I17" s="1498"/>
      <c r="J17" s="1498"/>
      <c r="K17" s="1498"/>
      <c r="L17" s="1498"/>
      <c r="M17" s="1498"/>
      <c r="N17" s="1498"/>
      <c r="O17" s="1498"/>
    </row>
    <row r="18" spans="1:15" ht="30.75" customHeight="1">
      <c r="A18" s="1497">
        <f t="shared" si="0"/>
        <v>8</v>
      </c>
      <c r="B18" s="1498"/>
      <c r="C18" s="1498"/>
      <c r="D18" s="1498"/>
      <c r="E18" s="1498"/>
      <c r="F18" s="1498"/>
      <c r="G18" s="1498"/>
      <c r="H18" s="1498"/>
      <c r="I18" s="1498"/>
      <c r="J18" s="1498"/>
      <c r="K18" s="1498"/>
      <c r="L18" s="1498"/>
      <c r="M18" s="1498"/>
      <c r="N18" s="1498"/>
      <c r="O18" s="1498"/>
    </row>
    <row r="19" spans="1:15" ht="30.75" customHeight="1">
      <c r="A19" s="1497">
        <f t="shared" si="0"/>
        <v>9</v>
      </c>
      <c r="B19" s="1498"/>
      <c r="C19" s="1498"/>
      <c r="D19" s="1498"/>
      <c r="E19" s="1498"/>
      <c r="F19" s="1498"/>
      <c r="G19" s="1498"/>
      <c r="H19" s="1498"/>
      <c r="I19" s="1498"/>
      <c r="J19" s="1498"/>
      <c r="K19" s="1498"/>
      <c r="L19" s="1498"/>
      <c r="M19" s="1498"/>
      <c r="N19" s="1498"/>
      <c r="O19" s="1498"/>
    </row>
    <row r="20" spans="1:15" ht="30.75" customHeight="1">
      <c r="A20" s="1497">
        <f t="shared" si="0"/>
        <v>10</v>
      </c>
      <c r="B20" s="1498"/>
      <c r="C20" s="1498"/>
      <c r="D20" s="1498"/>
      <c r="E20" s="1498"/>
      <c r="F20" s="1498"/>
      <c r="G20" s="1498"/>
      <c r="H20" s="1498"/>
      <c r="I20" s="1498"/>
      <c r="J20" s="1498"/>
      <c r="K20" s="1498"/>
      <c r="L20" s="1498"/>
      <c r="M20" s="1498"/>
      <c r="N20" s="1498"/>
      <c r="O20" s="1498"/>
    </row>
    <row r="21" spans="1:15" ht="30.75" customHeight="1">
      <c r="A21" s="1497">
        <f t="shared" si="0"/>
        <v>11</v>
      </c>
      <c r="B21" s="1498"/>
      <c r="C21" s="1498"/>
      <c r="D21" s="1498"/>
      <c r="E21" s="1498"/>
      <c r="F21" s="1498"/>
      <c r="G21" s="1498"/>
      <c r="H21" s="1498"/>
      <c r="I21" s="1498"/>
      <c r="J21" s="1498"/>
      <c r="K21" s="1498"/>
      <c r="L21" s="1498"/>
    </row>
    <row r="22" spans="1:15" ht="30.75" customHeight="1">
      <c r="A22" s="1497">
        <f t="shared" si="0"/>
        <v>12</v>
      </c>
      <c r="B22" s="1498"/>
      <c r="C22" s="1498"/>
      <c r="D22" s="1498"/>
      <c r="E22" s="1498"/>
      <c r="F22" s="1498"/>
      <c r="G22" s="1498"/>
      <c r="H22" s="1498"/>
      <c r="I22" s="1498"/>
      <c r="J22" s="1498"/>
      <c r="K22" s="1498"/>
      <c r="L22" s="1498"/>
    </row>
    <row r="23" spans="1:15" ht="30.75" customHeight="1">
      <c r="A23" s="1497">
        <f t="shared" si="0"/>
        <v>13</v>
      </c>
      <c r="B23" s="1498"/>
      <c r="C23" s="1498"/>
      <c r="D23" s="1498"/>
      <c r="E23" s="1498"/>
      <c r="F23" s="1498"/>
      <c r="G23" s="1498"/>
      <c r="H23" s="1498"/>
      <c r="I23" s="1498"/>
      <c r="J23" s="1498"/>
      <c r="K23" s="1498"/>
      <c r="L23" s="1498"/>
    </row>
    <row r="24" spans="1:15" ht="30.75" customHeight="1">
      <c r="A24" s="1497">
        <f t="shared" si="0"/>
        <v>14</v>
      </c>
      <c r="B24" s="1498"/>
      <c r="C24" s="1498"/>
      <c r="D24" s="1498"/>
      <c r="E24" s="1498"/>
      <c r="F24" s="1498"/>
      <c r="G24" s="1498"/>
      <c r="H24" s="1498"/>
      <c r="I24" s="1498"/>
      <c r="J24" s="1498"/>
      <c r="K24" s="1498"/>
      <c r="L24" s="1498"/>
    </row>
    <row r="25" spans="1:15" ht="30.75" customHeight="1">
      <c r="A25" s="1497">
        <f t="shared" si="0"/>
        <v>15</v>
      </c>
      <c r="B25" s="1498"/>
      <c r="C25" s="1498"/>
      <c r="D25" s="1498"/>
      <c r="E25" s="1498"/>
      <c r="F25" s="1498"/>
      <c r="G25" s="1498"/>
      <c r="H25" s="1498"/>
      <c r="I25" s="1498"/>
      <c r="J25" s="1498"/>
      <c r="K25" s="1498"/>
      <c r="L25" s="1498"/>
    </row>
    <row r="27" spans="1:15" ht="34.5" customHeight="1">
      <c r="A27" s="3619" t="s">
        <v>3733</v>
      </c>
      <c r="B27" s="3619"/>
      <c r="C27" s="3619"/>
      <c r="D27" s="3620"/>
      <c r="E27" s="1485"/>
      <c r="F27" s="3619" t="s">
        <v>3729</v>
      </c>
      <c r="G27" s="3619"/>
      <c r="H27" s="2069"/>
      <c r="I27" s="2069"/>
      <c r="J27" s="1485"/>
      <c r="K27" s="3619" t="s">
        <v>3725</v>
      </c>
      <c r="L27" s="3620"/>
      <c r="M27" s="2069"/>
      <c r="N27" s="2069"/>
    </row>
    <row r="28" spans="1:15" ht="34.5" customHeight="1">
      <c r="A28" s="3617" t="s">
        <v>3734</v>
      </c>
      <c r="B28" s="3618"/>
      <c r="C28" s="3618"/>
      <c r="D28" s="2069"/>
      <c r="E28" s="1485"/>
      <c r="F28" s="3617" t="s">
        <v>3730</v>
      </c>
      <c r="G28" s="3618"/>
      <c r="H28" s="2069"/>
      <c r="I28" s="2069"/>
      <c r="J28" s="1485"/>
      <c r="K28" s="3617" t="s">
        <v>3726</v>
      </c>
      <c r="L28" s="3618"/>
      <c r="M28" s="2069"/>
      <c r="N28" s="2069"/>
    </row>
    <row r="29" spans="1:15" ht="34.5" customHeight="1">
      <c r="A29" s="3617" t="s">
        <v>3735</v>
      </c>
      <c r="B29" s="3618"/>
      <c r="C29" s="3618"/>
      <c r="D29" s="2069"/>
      <c r="E29" s="1485"/>
      <c r="F29" s="3617" t="s">
        <v>3731</v>
      </c>
      <c r="G29" s="3618"/>
      <c r="H29" s="2069"/>
      <c r="I29" s="2069"/>
      <c r="J29" s="1485"/>
      <c r="K29" s="3617" t="s">
        <v>3727</v>
      </c>
      <c r="L29" s="3618"/>
      <c r="M29" s="2069"/>
      <c r="N29" s="2069"/>
    </row>
    <row r="30" spans="1:15" ht="34.5" customHeight="1">
      <c r="A30" s="3617" t="s">
        <v>3736</v>
      </c>
      <c r="B30" s="3618"/>
      <c r="C30" s="3618"/>
      <c r="D30" s="2069"/>
      <c r="E30" s="1485"/>
      <c r="F30" s="3617" t="s">
        <v>3732</v>
      </c>
      <c r="G30" s="3618"/>
      <c r="H30" s="2069"/>
      <c r="I30" s="2069"/>
      <c r="K30" s="3617" t="s">
        <v>3728</v>
      </c>
      <c r="L30" s="3618"/>
      <c r="M30" s="2069"/>
      <c r="N30" s="2069"/>
    </row>
  </sheetData>
  <mergeCells count="17">
    <mergeCell ref="K4:L4"/>
    <mergeCell ref="D5:G8"/>
    <mergeCell ref="K8:L8"/>
    <mergeCell ref="A9:O9"/>
    <mergeCell ref="I4:J4"/>
    <mergeCell ref="K30:N30"/>
    <mergeCell ref="F28:I28"/>
    <mergeCell ref="K27:N27"/>
    <mergeCell ref="F27:I27"/>
    <mergeCell ref="A27:D27"/>
    <mergeCell ref="K28:N28"/>
    <mergeCell ref="K29:N29"/>
    <mergeCell ref="F29:I29"/>
    <mergeCell ref="F30:I30"/>
    <mergeCell ref="A28:D28"/>
    <mergeCell ref="A29:D29"/>
    <mergeCell ref="A30:D30"/>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1777" r:id="rId4" name="Button 1">
              <controlPr defaultSize="0" print="0" autoFill="0" autoPict="0" macro="[0]!ToMainMenu">
                <anchor>
                  <from>
                    <xdr:col>15</xdr:col>
                    <xdr:colOff>426720</xdr:colOff>
                    <xdr:row>1</xdr:row>
                    <xdr:rowOff>99060</xdr:rowOff>
                  </from>
                  <to>
                    <xdr:col>18</xdr:col>
                    <xdr:colOff>99060</xdr:colOff>
                    <xdr:row>3</xdr:row>
                    <xdr:rowOff>7620</xdr:rowOff>
                  </to>
                </anchor>
              </controlPr>
            </control>
          </mc:Choice>
        </mc:AlternateContent>
        <mc:AlternateContent xmlns:mc="http://schemas.openxmlformats.org/markup-compatibility/2006">
          <mc:Choice Requires="x14">
            <control shapeId="971778" r:id="rId5" name="Button 2">
              <controlPr defaultSize="0" print="0" autoFill="0" autoPict="0" macro="[0]!PrintSheet">
                <anchor>
                  <from>
                    <xdr:col>15</xdr:col>
                    <xdr:colOff>426720</xdr:colOff>
                    <xdr:row>6</xdr:row>
                    <xdr:rowOff>0</xdr:rowOff>
                  </from>
                  <to>
                    <xdr:col>18</xdr:col>
                    <xdr:colOff>99060</xdr:colOff>
                    <xdr:row>7</xdr:row>
                    <xdr:rowOff>68580</xdr:rowOff>
                  </to>
                </anchor>
              </controlPr>
            </control>
          </mc:Choice>
        </mc:AlternateContent>
        <mc:AlternateContent xmlns:mc="http://schemas.openxmlformats.org/markup-compatibility/2006">
          <mc:Choice Requires="x14">
            <control shapeId="971779" r:id="rId6" name="Button 3">
              <controlPr defaultSize="0" print="0" autoFill="0" autoPict="0" macro="[0]!PrintPreview">
                <anchor>
                  <from>
                    <xdr:col>15</xdr:col>
                    <xdr:colOff>426720</xdr:colOff>
                    <xdr:row>3</xdr:row>
                    <xdr:rowOff>38100</xdr:rowOff>
                  </from>
                  <to>
                    <xdr:col>18</xdr:col>
                    <xdr:colOff>99060</xdr:colOff>
                    <xdr:row>4</xdr:row>
                    <xdr:rowOff>76200</xdr:rowOff>
                  </to>
                </anchor>
              </controlPr>
            </control>
          </mc:Choice>
        </mc:AlternateContent>
        <mc:AlternateContent xmlns:mc="http://schemas.openxmlformats.org/markup-compatibility/2006">
          <mc:Choice Requires="x14">
            <control shapeId="971780" r:id="rId7" name="Button 4">
              <controlPr defaultSize="0" print="0" autoFill="0" autoPict="0" macro="[0]!ToDataEntry">
                <anchor>
                  <from>
                    <xdr:col>15</xdr:col>
                    <xdr:colOff>426720</xdr:colOff>
                    <xdr:row>7</xdr:row>
                    <xdr:rowOff>106680</xdr:rowOff>
                  </from>
                  <to>
                    <xdr:col>18</xdr:col>
                    <xdr:colOff>99060</xdr:colOff>
                    <xdr:row>8</xdr:row>
                    <xdr:rowOff>160020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3">
    <tabColor theme="2" tint="-0.749992370372631"/>
  </sheetPr>
  <dimension ref="A1:B9"/>
  <sheetViews>
    <sheetView showGridLines="0" zoomScaleNormal="100" workbookViewId="0">
      <selection activeCell="C97" sqref="C97:G97"/>
    </sheetView>
  </sheetViews>
  <sheetFormatPr defaultRowHeight="13.2"/>
  <cols>
    <col min="1" max="1" width="25.109375" style="408" customWidth="1"/>
    <col min="2" max="2" width="41.5546875" style="408" customWidth="1"/>
    <col min="3" max="256" width="8.88671875" style="408"/>
    <col min="257" max="257" width="25.109375" style="408" customWidth="1"/>
    <col min="258" max="258" width="41.5546875" style="408" customWidth="1"/>
    <col min="259" max="512" width="8.88671875" style="408"/>
    <col min="513" max="513" width="25.109375" style="408" customWidth="1"/>
    <col min="514" max="514" width="41.5546875" style="408" customWidth="1"/>
    <col min="515" max="768" width="8.88671875" style="408"/>
    <col min="769" max="769" width="25.109375" style="408" customWidth="1"/>
    <col min="770" max="770" width="41.5546875" style="408" customWidth="1"/>
    <col min="771" max="1024" width="8.88671875" style="408"/>
    <col min="1025" max="1025" width="25.109375" style="408" customWidth="1"/>
    <col min="1026" max="1026" width="41.5546875" style="408" customWidth="1"/>
    <col min="1027" max="1280" width="8.88671875" style="408"/>
    <col min="1281" max="1281" width="25.109375" style="408" customWidth="1"/>
    <col min="1282" max="1282" width="41.5546875" style="408" customWidth="1"/>
    <col min="1283" max="1536" width="8.88671875" style="408"/>
    <col min="1537" max="1537" width="25.109375" style="408" customWidth="1"/>
    <col min="1538" max="1538" width="41.5546875" style="408" customWidth="1"/>
    <col min="1539" max="1792" width="8.88671875" style="408"/>
    <col min="1793" max="1793" width="25.109375" style="408" customWidth="1"/>
    <col min="1794" max="1794" width="41.5546875" style="408" customWidth="1"/>
    <col min="1795" max="2048" width="8.88671875" style="408"/>
    <col min="2049" max="2049" width="25.109375" style="408" customWidth="1"/>
    <col min="2050" max="2050" width="41.5546875" style="408" customWidth="1"/>
    <col min="2051" max="2304" width="8.88671875" style="408"/>
    <col min="2305" max="2305" width="25.109375" style="408" customWidth="1"/>
    <col min="2306" max="2306" width="41.5546875" style="408" customWidth="1"/>
    <col min="2307" max="2560" width="8.88671875" style="408"/>
    <col min="2561" max="2561" width="25.109375" style="408" customWidth="1"/>
    <col min="2562" max="2562" width="41.5546875" style="408" customWidth="1"/>
    <col min="2563" max="2816" width="8.88671875" style="408"/>
    <col min="2817" max="2817" width="25.109375" style="408" customWidth="1"/>
    <col min="2818" max="2818" width="41.5546875" style="408" customWidth="1"/>
    <col min="2819" max="3072" width="8.88671875" style="408"/>
    <col min="3073" max="3073" width="25.109375" style="408" customWidth="1"/>
    <col min="3074" max="3074" width="41.5546875" style="408" customWidth="1"/>
    <col min="3075" max="3328" width="8.88671875" style="408"/>
    <col min="3329" max="3329" width="25.109375" style="408" customWidth="1"/>
    <col min="3330" max="3330" width="41.5546875" style="408" customWidth="1"/>
    <col min="3331" max="3584" width="8.88671875" style="408"/>
    <col min="3585" max="3585" width="25.109375" style="408" customWidth="1"/>
    <col min="3586" max="3586" width="41.5546875" style="408" customWidth="1"/>
    <col min="3587" max="3840" width="8.88671875" style="408"/>
    <col min="3841" max="3841" width="25.109375" style="408" customWidth="1"/>
    <col min="3842" max="3842" width="41.5546875" style="408" customWidth="1"/>
    <col min="3843" max="4096" width="8.88671875" style="408"/>
    <col min="4097" max="4097" width="25.109375" style="408" customWidth="1"/>
    <col min="4098" max="4098" width="41.5546875" style="408" customWidth="1"/>
    <col min="4099" max="4352" width="8.88671875" style="408"/>
    <col min="4353" max="4353" width="25.109375" style="408" customWidth="1"/>
    <col min="4354" max="4354" width="41.5546875" style="408" customWidth="1"/>
    <col min="4355" max="4608" width="8.88671875" style="408"/>
    <col min="4609" max="4609" width="25.109375" style="408" customWidth="1"/>
    <col min="4610" max="4610" width="41.5546875" style="408" customWidth="1"/>
    <col min="4611" max="4864" width="8.88671875" style="408"/>
    <col min="4865" max="4865" width="25.109375" style="408" customWidth="1"/>
    <col min="4866" max="4866" width="41.5546875" style="408" customWidth="1"/>
    <col min="4867" max="5120" width="8.88671875" style="408"/>
    <col min="5121" max="5121" width="25.109375" style="408" customWidth="1"/>
    <col min="5122" max="5122" width="41.5546875" style="408" customWidth="1"/>
    <col min="5123" max="5376" width="8.88671875" style="408"/>
    <col min="5377" max="5377" width="25.109375" style="408" customWidth="1"/>
    <col min="5378" max="5378" width="41.5546875" style="408" customWidth="1"/>
    <col min="5379" max="5632" width="8.88671875" style="408"/>
    <col min="5633" max="5633" width="25.109375" style="408" customWidth="1"/>
    <col min="5634" max="5634" width="41.5546875" style="408" customWidth="1"/>
    <col min="5635" max="5888" width="8.88671875" style="408"/>
    <col min="5889" max="5889" width="25.109375" style="408" customWidth="1"/>
    <col min="5890" max="5890" width="41.5546875" style="408" customWidth="1"/>
    <col min="5891" max="6144" width="8.88671875" style="408"/>
    <col min="6145" max="6145" width="25.109375" style="408" customWidth="1"/>
    <col min="6146" max="6146" width="41.5546875" style="408" customWidth="1"/>
    <col min="6147" max="6400" width="8.88671875" style="408"/>
    <col min="6401" max="6401" width="25.109375" style="408" customWidth="1"/>
    <col min="6402" max="6402" width="41.5546875" style="408" customWidth="1"/>
    <col min="6403" max="6656" width="8.88671875" style="408"/>
    <col min="6657" max="6657" width="25.109375" style="408" customWidth="1"/>
    <col min="6658" max="6658" width="41.5546875" style="408" customWidth="1"/>
    <col min="6659" max="6912" width="8.88671875" style="408"/>
    <col min="6913" max="6913" width="25.109375" style="408" customWidth="1"/>
    <col min="6914" max="6914" width="41.5546875" style="408" customWidth="1"/>
    <col min="6915" max="7168" width="8.88671875" style="408"/>
    <col min="7169" max="7169" width="25.109375" style="408" customWidth="1"/>
    <col min="7170" max="7170" width="41.5546875" style="408" customWidth="1"/>
    <col min="7171" max="7424" width="8.88671875" style="408"/>
    <col min="7425" max="7425" width="25.109375" style="408" customWidth="1"/>
    <col min="7426" max="7426" width="41.5546875" style="408" customWidth="1"/>
    <col min="7427" max="7680" width="8.88671875" style="408"/>
    <col min="7681" max="7681" width="25.109375" style="408" customWidth="1"/>
    <col min="7682" max="7682" width="41.5546875" style="408" customWidth="1"/>
    <col min="7683" max="7936" width="8.88671875" style="408"/>
    <col min="7937" max="7937" width="25.109375" style="408" customWidth="1"/>
    <col min="7938" max="7938" width="41.5546875" style="408" customWidth="1"/>
    <col min="7939" max="8192" width="8.88671875" style="408"/>
    <col min="8193" max="8193" width="25.109375" style="408" customWidth="1"/>
    <col min="8194" max="8194" width="41.5546875" style="408" customWidth="1"/>
    <col min="8195" max="8448" width="8.88671875" style="408"/>
    <col min="8449" max="8449" width="25.109375" style="408" customWidth="1"/>
    <col min="8450" max="8450" width="41.5546875" style="408" customWidth="1"/>
    <col min="8451" max="8704" width="8.88671875" style="408"/>
    <col min="8705" max="8705" width="25.109375" style="408" customWidth="1"/>
    <col min="8706" max="8706" width="41.5546875" style="408" customWidth="1"/>
    <col min="8707" max="8960" width="8.88671875" style="408"/>
    <col min="8961" max="8961" width="25.109375" style="408" customWidth="1"/>
    <col min="8962" max="8962" width="41.5546875" style="408" customWidth="1"/>
    <col min="8963" max="9216" width="8.88671875" style="408"/>
    <col min="9217" max="9217" width="25.109375" style="408" customWidth="1"/>
    <col min="9218" max="9218" width="41.5546875" style="408" customWidth="1"/>
    <col min="9219" max="9472" width="8.88671875" style="408"/>
    <col min="9473" max="9473" width="25.109375" style="408" customWidth="1"/>
    <col min="9474" max="9474" width="41.5546875" style="408" customWidth="1"/>
    <col min="9475" max="9728" width="8.88671875" style="408"/>
    <col min="9729" max="9729" width="25.109375" style="408" customWidth="1"/>
    <col min="9730" max="9730" width="41.5546875" style="408" customWidth="1"/>
    <col min="9731" max="9984" width="8.88671875" style="408"/>
    <col min="9985" max="9985" width="25.109375" style="408" customWidth="1"/>
    <col min="9986" max="9986" width="41.5546875" style="408" customWidth="1"/>
    <col min="9987" max="10240" width="8.88671875" style="408"/>
    <col min="10241" max="10241" width="25.109375" style="408" customWidth="1"/>
    <col min="10242" max="10242" width="41.5546875" style="408" customWidth="1"/>
    <col min="10243" max="10496" width="8.88671875" style="408"/>
    <col min="10497" max="10497" width="25.109375" style="408" customWidth="1"/>
    <col min="10498" max="10498" width="41.5546875" style="408" customWidth="1"/>
    <col min="10499" max="10752" width="8.88671875" style="408"/>
    <col min="10753" max="10753" width="25.109375" style="408" customWidth="1"/>
    <col min="10754" max="10754" width="41.5546875" style="408" customWidth="1"/>
    <col min="10755" max="11008" width="8.88671875" style="408"/>
    <col min="11009" max="11009" width="25.109375" style="408" customWidth="1"/>
    <col min="11010" max="11010" width="41.5546875" style="408" customWidth="1"/>
    <col min="11011" max="11264" width="8.88671875" style="408"/>
    <col min="11265" max="11265" width="25.109375" style="408" customWidth="1"/>
    <col min="11266" max="11266" width="41.5546875" style="408" customWidth="1"/>
    <col min="11267" max="11520" width="8.88671875" style="408"/>
    <col min="11521" max="11521" width="25.109375" style="408" customWidth="1"/>
    <col min="11522" max="11522" width="41.5546875" style="408" customWidth="1"/>
    <col min="11523" max="11776" width="8.88671875" style="408"/>
    <col min="11777" max="11777" width="25.109375" style="408" customWidth="1"/>
    <col min="11778" max="11778" width="41.5546875" style="408" customWidth="1"/>
    <col min="11779" max="12032" width="8.88671875" style="408"/>
    <col min="12033" max="12033" width="25.109375" style="408" customWidth="1"/>
    <col min="12034" max="12034" width="41.5546875" style="408" customWidth="1"/>
    <col min="12035" max="12288" width="8.88671875" style="408"/>
    <col min="12289" max="12289" width="25.109375" style="408" customWidth="1"/>
    <col min="12290" max="12290" width="41.5546875" style="408" customWidth="1"/>
    <col min="12291" max="12544" width="8.88671875" style="408"/>
    <col min="12545" max="12545" width="25.109375" style="408" customWidth="1"/>
    <col min="12546" max="12546" width="41.5546875" style="408" customWidth="1"/>
    <col min="12547" max="12800" width="8.88671875" style="408"/>
    <col min="12801" max="12801" width="25.109375" style="408" customWidth="1"/>
    <col min="12802" max="12802" width="41.5546875" style="408" customWidth="1"/>
    <col min="12803" max="13056" width="8.88671875" style="408"/>
    <col min="13057" max="13057" width="25.109375" style="408" customWidth="1"/>
    <col min="13058" max="13058" width="41.5546875" style="408" customWidth="1"/>
    <col min="13059" max="13312" width="8.88671875" style="408"/>
    <col min="13313" max="13313" width="25.109375" style="408" customWidth="1"/>
    <col min="13314" max="13314" width="41.5546875" style="408" customWidth="1"/>
    <col min="13315" max="13568" width="8.88671875" style="408"/>
    <col min="13569" max="13569" width="25.109375" style="408" customWidth="1"/>
    <col min="13570" max="13570" width="41.5546875" style="408" customWidth="1"/>
    <col min="13571" max="13824" width="8.88671875" style="408"/>
    <col min="13825" max="13825" width="25.109375" style="408" customWidth="1"/>
    <col min="13826" max="13826" width="41.5546875" style="408" customWidth="1"/>
    <col min="13827" max="14080" width="8.88671875" style="408"/>
    <col min="14081" max="14081" width="25.109375" style="408" customWidth="1"/>
    <col min="14082" max="14082" width="41.5546875" style="408" customWidth="1"/>
    <col min="14083" max="14336" width="8.88671875" style="408"/>
    <col min="14337" max="14337" width="25.109375" style="408" customWidth="1"/>
    <col min="14338" max="14338" width="41.5546875" style="408" customWidth="1"/>
    <col min="14339" max="14592" width="8.88671875" style="408"/>
    <col min="14593" max="14593" width="25.109375" style="408" customWidth="1"/>
    <col min="14594" max="14594" width="41.5546875" style="408" customWidth="1"/>
    <col min="14595" max="14848" width="8.88671875" style="408"/>
    <col min="14849" max="14849" width="25.109375" style="408" customWidth="1"/>
    <col min="14850" max="14850" width="41.5546875" style="408" customWidth="1"/>
    <col min="14851" max="15104" width="8.88671875" style="408"/>
    <col min="15105" max="15105" width="25.109375" style="408" customWidth="1"/>
    <col min="15106" max="15106" width="41.5546875" style="408" customWidth="1"/>
    <col min="15107" max="15360" width="8.88671875" style="408"/>
    <col min="15361" max="15361" width="25.109375" style="408" customWidth="1"/>
    <col min="15362" max="15362" width="41.5546875" style="408" customWidth="1"/>
    <col min="15363" max="15616" width="8.88671875" style="408"/>
    <col min="15617" max="15617" width="25.109375" style="408" customWidth="1"/>
    <col min="15618" max="15618" width="41.5546875" style="408" customWidth="1"/>
    <col min="15619" max="15872" width="8.88671875" style="408"/>
    <col min="15873" max="15873" width="25.109375" style="408" customWidth="1"/>
    <col min="15874" max="15874" width="41.5546875" style="408" customWidth="1"/>
    <col min="15875" max="16128" width="8.88671875" style="408"/>
    <col min="16129" max="16129" width="25.109375" style="408" customWidth="1"/>
    <col min="16130" max="16130" width="41.5546875" style="408" customWidth="1"/>
    <col min="16131" max="16384" width="8.88671875" style="408"/>
  </cols>
  <sheetData>
    <row r="1" spans="1:2" ht="28.5" customHeight="1">
      <c r="A1" s="3616" t="s">
        <v>3050</v>
      </c>
      <c r="B1" s="3616"/>
    </row>
    <row r="2" spans="1:2" ht="20.25" customHeight="1">
      <c r="A2" s="1500" t="s">
        <v>3051</v>
      </c>
      <c r="B2" s="1498"/>
    </row>
    <row r="3" spans="1:2" ht="20.25" customHeight="1">
      <c r="A3" s="1500" t="s">
        <v>3052</v>
      </c>
      <c r="B3" s="1498"/>
    </row>
    <row r="4" spans="1:2" ht="20.25" customHeight="1">
      <c r="A4" s="1500" t="s">
        <v>3053</v>
      </c>
      <c r="B4" s="1498"/>
    </row>
    <row r="5" spans="1:2" ht="20.25" customHeight="1">
      <c r="A5" s="1500" t="s">
        <v>3054</v>
      </c>
      <c r="B5" s="1498"/>
    </row>
    <row r="6" spans="1:2" ht="20.25" customHeight="1">
      <c r="A6" s="1500" t="s">
        <v>3055</v>
      </c>
      <c r="B6" s="1498"/>
    </row>
    <row r="7" spans="1:2" ht="20.25" customHeight="1">
      <c r="A7" s="1500" t="s">
        <v>3056</v>
      </c>
      <c r="B7" s="1498"/>
    </row>
    <row r="8" spans="1:2" ht="20.25" customHeight="1">
      <c r="A8" s="1500" t="s">
        <v>3057</v>
      </c>
      <c r="B8" s="1498"/>
    </row>
    <row r="9" spans="1:2" ht="20.25" customHeight="1">
      <c r="A9" s="1500" t="s">
        <v>3058</v>
      </c>
      <c r="B9" s="1498"/>
    </row>
  </sheetData>
  <mergeCells count="1">
    <mergeCell ref="A1:B1"/>
  </mergeCells>
  <pageMargins left="0.62992125984251968" right="0.43307086614173229" top="0.94488188976377963" bottom="0.47244094488188981" header="0.23622047244094491" footer="0.23622047244094491"/>
  <pageSetup paperSize="9" scale="65"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01" r:id="rId4" name="Button 1">
              <controlPr defaultSize="0" print="0" autoFill="0" autoPict="0" macro="[0]!ToMainMenu">
                <anchor>
                  <from>
                    <xdr:col>4</xdr:col>
                    <xdr:colOff>45720</xdr:colOff>
                    <xdr:row>0</xdr:row>
                    <xdr:rowOff>236220</xdr:rowOff>
                  </from>
                  <to>
                    <xdr:col>6</xdr:col>
                    <xdr:colOff>190500</xdr:colOff>
                    <xdr:row>1</xdr:row>
                    <xdr:rowOff>190500</xdr:rowOff>
                  </to>
                </anchor>
              </controlPr>
            </control>
          </mc:Choice>
        </mc:AlternateContent>
        <mc:AlternateContent xmlns:mc="http://schemas.openxmlformats.org/markup-compatibility/2006">
          <mc:Choice Requires="x14">
            <control shapeId="972802" r:id="rId5" name="Button 2">
              <controlPr defaultSize="0" print="0" autoFill="0" autoPict="0" macro="[0]!PrintSheet">
                <anchor>
                  <from>
                    <xdr:col>4</xdr:col>
                    <xdr:colOff>45720</xdr:colOff>
                    <xdr:row>4</xdr:row>
                    <xdr:rowOff>198120</xdr:rowOff>
                  </from>
                  <to>
                    <xdr:col>6</xdr:col>
                    <xdr:colOff>190500</xdr:colOff>
                    <xdr:row>6</xdr:row>
                    <xdr:rowOff>30480</xdr:rowOff>
                  </to>
                </anchor>
              </controlPr>
            </control>
          </mc:Choice>
        </mc:AlternateContent>
        <mc:AlternateContent xmlns:mc="http://schemas.openxmlformats.org/markup-compatibility/2006">
          <mc:Choice Requires="x14">
            <control shapeId="972803" r:id="rId6" name="Button 3">
              <controlPr defaultSize="0" print="0" autoFill="0" autoPict="0" macro="[0]!PrintPreview">
                <anchor>
                  <from>
                    <xdr:col>4</xdr:col>
                    <xdr:colOff>45720</xdr:colOff>
                    <xdr:row>2</xdr:row>
                    <xdr:rowOff>22860</xdr:rowOff>
                  </from>
                  <to>
                    <xdr:col>6</xdr:col>
                    <xdr:colOff>190500</xdr:colOff>
                    <xdr:row>3</xdr:row>
                    <xdr:rowOff>60960</xdr:rowOff>
                  </to>
                </anchor>
              </controlPr>
            </control>
          </mc:Choice>
        </mc:AlternateContent>
        <mc:AlternateContent xmlns:mc="http://schemas.openxmlformats.org/markup-compatibility/2006">
          <mc:Choice Requires="x14">
            <control shapeId="972804" r:id="rId7" name="Button 4">
              <controlPr defaultSize="0" print="0" autoFill="0" autoPict="0" macro="[0]!ToDataEntry">
                <anchor>
                  <from>
                    <xdr:col>4</xdr:col>
                    <xdr:colOff>45720</xdr:colOff>
                    <xdr:row>6</xdr:row>
                    <xdr:rowOff>68580</xdr:rowOff>
                  </from>
                  <to>
                    <xdr:col>6</xdr:col>
                    <xdr:colOff>190500</xdr:colOff>
                    <xdr:row>7</xdr:row>
                    <xdr:rowOff>106680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7">
    <tabColor rgb="FF0070C0"/>
  </sheetPr>
  <dimension ref="B1:M34"/>
  <sheetViews>
    <sheetView showGridLines="0" showRowColHeaders="0" zoomScaleNormal="100" workbookViewId="0">
      <selection activeCell="B11" sqref="B11:J18"/>
    </sheetView>
  </sheetViews>
  <sheetFormatPr defaultColWidth="8" defaultRowHeight="13.2"/>
  <cols>
    <col min="1" max="1" width="3.6640625" style="271" customWidth="1"/>
    <col min="2" max="5" width="8" style="271"/>
    <col min="6" max="6" width="12.109375" style="271" customWidth="1"/>
    <col min="7" max="7" width="8" style="271"/>
    <col min="8" max="8" width="10.33203125" style="271" customWidth="1"/>
    <col min="9" max="9" width="7.44140625" style="271" customWidth="1"/>
    <col min="10" max="10" width="5.88671875" style="271" customWidth="1"/>
    <col min="11" max="16384" width="8" style="271"/>
  </cols>
  <sheetData>
    <row r="1" spans="2:13" ht="38.25" customHeight="1" thickBot="1">
      <c r="B1" s="2665" t="s">
        <v>1390</v>
      </c>
      <c r="C1" s="2666"/>
      <c r="D1" s="2666"/>
      <c r="E1" s="2666"/>
      <c r="F1" s="2666"/>
      <c r="G1" s="2666"/>
      <c r="H1" s="2666"/>
      <c r="I1" s="2666"/>
      <c r="J1" s="2667"/>
      <c r="K1" s="270"/>
    </row>
    <row r="3" spans="2:13" ht="15.75" customHeight="1">
      <c r="B3" s="2668" t="s">
        <v>395</v>
      </c>
      <c r="C3" s="2669"/>
      <c r="D3" s="2672" t="str">
        <f>+'Master Data'!D18</f>
        <v>INGWAVUMA: JOSINI: REPAIRS AND MAINTENANCE TO TWO CLASSROOMS</v>
      </c>
      <c r="E3" s="2673"/>
      <c r="F3" s="2673"/>
      <c r="G3" s="2673"/>
      <c r="H3" s="2673"/>
      <c r="I3" s="2673"/>
      <c r="J3" s="2674"/>
      <c r="K3" s="272"/>
      <c r="L3" s="272"/>
    </row>
    <row r="4" spans="2:13" ht="14.25" customHeight="1">
      <c r="B4" s="2670"/>
      <c r="C4" s="2671"/>
      <c r="D4" s="2675"/>
      <c r="E4" s="2676"/>
      <c r="F4" s="2676"/>
      <c r="G4" s="2676"/>
      <c r="H4" s="2676"/>
      <c r="I4" s="2676"/>
      <c r="J4" s="2677"/>
    </row>
    <row r="5" spans="2:13" ht="12.75" customHeight="1">
      <c r="B5" s="2670"/>
      <c r="C5" s="2671"/>
      <c r="D5" s="2675"/>
      <c r="E5" s="2676"/>
      <c r="F5" s="2676"/>
      <c r="G5" s="2676"/>
      <c r="H5" s="2676"/>
      <c r="I5" s="2676"/>
      <c r="J5" s="2677"/>
    </row>
    <row r="6" spans="2:13" ht="20.25" customHeight="1">
      <c r="B6" s="2521"/>
      <c r="C6" s="2522"/>
      <c r="D6" s="2678"/>
      <c r="E6" s="2679"/>
      <c r="F6" s="2679"/>
      <c r="G6" s="2679"/>
      <c r="H6" s="2679"/>
      <c r="I6" s="2679"/>
      <c r="J6" s="2680"/>
    </row>
    <row r="7" spans="2:13" ht="16.5" customHeight="1">
      <c r="B7" s="2287" t="s">
        <v>701</v>
      </c>
      <c r="C7" s="2288"/>
      <c r="D7" s="2529" t="str">
        <f>+'Master Data'!F12</f>
        <v>ZNQ1222 W</v>
      </c>
      <c r="E7" s="2530"/>
      <c r="F7" s="2531"/>
      <c r="G7" s="2638" t="s">
        <v>450</v>
      </c>
      <c r="H7" s="2638"/>
      <c r="I7" s="2681" t="str">
        <f>+'Master Data'!D13</f>
        <v>021077</v>
      </c>
      <c r="J7" s="2682"/>
      <c r="K7" s="273"/>
      <c r="L7" s="273"/>
      <c r="M7" s="273"/>
    </row>
    <row r="8" spans="2:13">
      <c r="E8" s="274"/>
      <c r="F8" s="274"/>
      <c r="G8" s="274"/>
      <c r="H8" s="274"/>
      <c r="I8" s="274"/>
      <c r="J8" s="274"/>
    </row>
    <row r="9" spans="2:13">
      <c r="E9" s="274"/>
      <c r="F9" s="274"/>
      <c r="G9" s="274"/>
      <c r="H9" s="274"/>
      <c r="I9" s="274"/>
      <c r="J9" s="274"/>
    </row>
    <row r="10" spans="2:13" ht="13.8">
      <c r="B10" s="277"/>
      <c r="C10" s="277"/>
      <c r="D10" s="277"/>
      <c r="E10" s="274"/>
      <c r="F10" s="274"/>
      <c r="G10" s="274"/>
      <c r="H10" s="274"/>
      <c r="I10" s="274"/>
      <c r="J10" s="274"/>
    </row>
    <row r="11" spans="2:13" ht="12.75" customHeight="1">
      <c r="B11" s="3623" t="s">
        <v>1150</v>
      </c>
      <c r="C11" s="3623"/>
      <c r="D11" s="3623"/>
      <c r="E11" s="3623"/>
      <c r="F11" s="3623"/>
      <c r="G11" s="3623"/>
      <c r="H11" s="3623"/>
      <c r="I11" s="3623"/>
      <c r="J11" s="3623"/>
    </row>
    <row r="12" spans="2:13" ht="12.75" customHeight="1">
      <c r="B12" s="3623"/>
      <c r="C12" s="3623"/>
      <c r="D12" s="3623"/>
      <c r="E12" s="3623"/>
      <c r="F12" s="3623"/>
      <c r="G12" s="3623"/>
      <c r="H12" s="3623"/>
      <c r="I12" s="3623"/>
      <c r="J12" s="3623"/>
    </row>
    <row r="13" spans="2:13" ht="12.75" customHeight="1">
      <c r="B13" s="3623"/>
      <c r="C13" s="3623"/>
      <c r="D13" s="3623"/>
      <c r="E13" s="3623"/>
      <c r="F13" s="3623"/>
      <c r="G13" s="3623"/>
      <c r="H13" s="3623"/>
      <c r="I13" s="3623"/>
      <c r="J13" s="3623"/>
    </row>
    <row r="14" spans="2:13" ht="27.75" customHeight="1">
      <c r="B14" s="3623"/>
      <c r="C14" s="3623"/>
      <c r="D14" s="3623"/>
      <c r="E14" s="3623"/>
      <c r="F14" s="3623"/>
      <c r="G14" s="3623"/>
      <c r="H14" s="3623"/>
      <c r="I14" s="3623"/>
      <c r="J14" s="3623"/>
    </row>
    <row r="15" spans="2:13" ht="22.5" hidden="1" customHeight="1">
      <c r="B15" s="3623"/>
      <c r="C15" s="3623"/>
      <c r="D15" s="3623"/>
      <c r="E15" s="3623"/>
      <c r="F15" s="3623"/>
      <c r="G15" s="3623"/>
      <c r="H15" s="3623"/>
      <c r="I15" s="3623"/>
      <c r="J15" s="3623"/>
    </row>
    <row r="16" spans="2:13" ht="26.25" customHeight="1">
      <c r="B16" s="3623"/>
      <c r="C16" s="3623"/>
      <c r="D16" s="3623"/>
      <c r="E16" s="3623"/>
      <c r="F16" s="3623"/>
      <c r="G16" s="3623"/>
      <c r="H16" s="3623"/>
      <c r="I16" s="3623"/>
      <c r="J16" s="3623"/>
    </row>
    <row r="17" spans="2:10" ht="22.5" hidden="1" customHeight="1">
      <c r="B17" s="3623"/>
      <c r="C17" s="3623"/>
      <c r="D17" s="3623"/>
      <c r="E17" s="3623"/>
      <c r="F17" s="3623"/>
      <c r="G17" s="3623"/>
      <c r="H17" s="3623"/>
      <c r="I17" s="3623"/>
      <c r="J17" s="3623"/>
    </row>
    <row r="18" spans="2:10" ht="27.75" customHeight="1">
      <c r="B18" s="3623"/>
      <c r="C18" s="3623"/>
      <c r="D18" s="3623"/>
      <c r="E18" s="3623"/>
      <c r="F18" s="3623"/>
      <c r="G18" s="3623"/>
      <c r="H18" s="3623"/>
      <c r="I18" s="3623"/>
      <c r="J18" s="3623"/>
    </row>
    <row r="19" spans="2:10" ht="12.75" hidden="1" customHeight="1">
      <c r="B19" s="404"/>
      <c r="C19" s="404"/>
      <c r="D19" s="404"/>
      <c r="E19" s="404"/>
      <c r="F19" s="404"/>
      <c r="G19" s="405"/>
      <c r="H19" s="405"/>
      <c r="I19" s="405"/>
      <c r="J19" s="405"/>
    </row>
    <row r="20" spans="2:10" ht="13.5" customHeight="1">
      <c r="B20" s="3548"/>
      <c r="C20" s="3548"/>
      <c r="D20" s="3548"/>
      <c r="E20" s="3548"/>
      <c r="F20" s="3548"/>
      <c r="G20" s="406"/>
      <c r="H20" s="406"/>
      <c r="I20" s="405"/>
      <c r="J20" s="405"/>
    </row>
    <row r="21" spans="2:10" ht="12.75" hidden="1" customHeight="1">
      <c r="B21" s="404"/>
      <c r="C21" s="404"/>
      <c r="D21" s="404"/>
      <c r="E21" s="404"/>
      <c r="F21" s="404"/>
      <c r="G21" s="405"/>
      <c r="H21" s="405"/>
      <c r="I21" s="405"/>
      <c r="J21" s="405"/>
    </row>
    <row r="22" spans="2:10" ht="27" customHeight="1">
      <c r="B22" s="3543"/>
      <c r="C22" s="3543"/>
      <c r="D22" s="3543"/>
      <c r="E22" s="3543"/>
      <c r="F22" s="3543"/>
      <c r="G22" s="405"/>
      <c r="H22" s="405"/>
      <c r="I22" s="405"/>
      <c r="J22" s="405"/>
    </row>
    <row r="23" spans="2:10" ht="22.5" hidden="1" customHeight="1">
      <c r="B23" s="404"/>
      <c r="C23" s="404"/>
      <c r="D23" s="404"/>
      <c r="E23" s="404"/>
      <c r="F23" s="404"/>
      <c r="G23" s="405"/>
      <c r="H23" s="405"/>
      <c r="I23" s="405"/>
      <c r="J23" s="405"/>
    </row>
    <row r="24" spans="2:10" ht="25.5" customHeight="1">
      <c r="B24" s="3624" t="s">
        <v>190</v>
      </c>
      <c r="C24" s="3624"/>
      <c r="D24" s="3624"/>
      <c r="E24" s="3624"/>
      <c r="F24" s="3624"/>
      <c r="G24" s="3624"/>
      <c r="H24" s="3624"/>
      <c r="I24" s="3624"/>
      <c r="J24" s="3624"/>
    </row>
    <row r="25" spans="2:10" ht="12.75" hidden="1" customHeight="1">
      <c r="B25" s="404"/>
      <c r="C25" s="404"/>
      <c r="D25" s="404"/>
      <c r="E25" s="404"/>
      <c r="F25" s="404"/>
      <c r="G25" s="405"/>
      <c r="H25" s="405"/>
      <c r="I25" s="405"/>
      <c r="J25" s="405"/>
    </row>
    <row r="26" spans="2:10" ht="12.75" customHeight="1">
      <c r="B26" s="3568" t="s">
        <v>1151</v>
      </c>
      <c r="C26" s="3568"/>
      <c r="D26" s="3568"/>
      <c r="E26" s="3568"/>
      <c r="F26" s="3568"/>
      <c r="G26" s="3568"/>
      <c r="H26" s="3568"/>
      <c r="I26" s="3568"/>
      <c r="J26" s="3568"/>
    </row>
    <row r="27" spans="2:10" ht="34.5" customHeight="1">
      <c r="B27" s="3568"/>
      <c r="C27" s="3568"/>
      <c r="D27" s="3568"/>
      <c r="E27" s="3568"/>
      <c r="F27" s="3568"/>
      <c r="G27" s="3568"/>
      <c r="H27" s="3568"/>
      <c r="I27" s="3568"/>
      <c r="J27" s="3568"/>
    </row>
    <row r="28" spans="2:10" hidden="1">
      <c r="B28" s="275"/>
      <c r="C28" s="275"/>
      <c r="D28" s="275"/>
      <c r="E28" s="275"/>
      <c r="F28" s="275"/>
    </row>
    <row r="29" spans="2:10" ht="12.75" customHeight="1">
      <c r="B29" s="276"/>
      <c r="C29" s="275"/>
      <c r="D29" s="275"/>
      <c r="E29" s="275"/>
      <c r="F29" s="275"/>
    </row>
    <row r="30" spans="2:10" ht="21" customHeight="1">
      <c r="B30" s="3631" t="s">
        <v>1253</v>
      </c>
      <c r="C30" s="3632"/>
      <c r="D30" s="3632"/>
      <c r="E30" s="3632"/>
      <c r="F30" s="3632"/>
      <c r="G30" s="3632"/>
      <c r="H30" s="3632"/>
      <c r="I30" s="3632"/>
      <c r="J30" s="3633"/>
    </row>
    <row r="31" spans="2:10" ht="21" customHeight="1" thickBot="1">
      <c r="B31" s="2818"/>
      <c r="C31" s="2818"/>
      <c r="D31" s="2818"/>
      <c r="E31" s="2818"/>
      <c r="F31" s="2818"/>
      <c r="G31" s="2818"/>
      <c r="H31" s="2818"/>
      <c r="I31" s="2818"/>
      <c r="J31" s="2818"/>
    </row>
    <row r="32" spans="2:10" ht="21" customHeight="1">
      <c r="B32" s="3625" t="s">
        <v>1389</v>
      </c>
      <c r="C32" s="3626"/>
      <c r="D32" s="3626"/>
      <c r="E32" s="3626"/>
      <c r="F32" s="3626"/>
      <c r="G32" s="3626"/>
      <c r="H32" s="3626"/>
      <c r="I32" s="3626"/>
      <c r="J32" s="3627"/>
    </row>
    <row r="33" spans="2:10" ht="21" customHeight="1" thickBot="1">
      <c r="B33" s="3628"/>
      <c r="C33" s="3629"/>
      <c r="D33" s="3629"/>
      <c r="E33" s="3629"/>
      <c r="F33" s="3629"/>
      <c r="G33" s="3629"/>
      <c r="H33" s="3629"/>
      <c r="I33" s="3629"/>
      <c r="J33" s="3630"/>
    </row>
    <row r="34" spans="2:10" ht="12.75" customHeight="1">
      <c r="B34" s="2818"/>
      <c r="C34" s="2818"/>
      <c r="D34" s="275"/>
      <c r="E34" s="275"/>
      <c r="F34" s="275"/>
    </row>
  </sheetData>
  <sheetProtection formatRows="0" selectLockedCells="1"/>
  <mergeCells count="17">
    <mergeCell ref="B26:J27"/>
    <mergeCell ref="B34:C34"/>
    <mergeCell ref="B31:D31"/>
    <mergeCell ref="E31:J31"/>
    <mergeCell ref="B32:J33"/>
    <mergeCell ref="B30:J30"/>
    <mergeCell ref="B11:J18"/>
    <mergeCell ref="B20:F20"/>
    <mergeCell ref="B22:F22"/>
    <mergeCell ref="B24:J24"/>
    <mergeCell ref="B1:J1"/>
    <mergeCell ref="B3:C6"/>
    <mergeCell ref="D3:J6"/>
    <mergeCell ref="B7:C7"/>
    <mergeCell ref="D7:F7"/>
    <mergeCell ref="G7:H7"/>
    <mergeCell ref="I7:J7"/>
  </mergeCells>
  <printOptions horizontalCentered="1"/>
  <pageMargins left="0.47244094488188981" right="0.39370078740157483" top="1.2204724409448819" bottom="0.98425196850393704" header="0.51181102362204722" footer="0.51181102362204722"/>
  <pageSetup paperSize="9" fitToHeight="2" orientation="portrait" r:id="rId1"/>
  <headerFooter alignWithMargins="0">
    <oddHeader>&amp;LDOW052C 
Quotations: R30 000 to R 500 000&amp;RDepartment of Public Works: KZN
Effective Date: October 2014
Version: 1</oddHeader>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9985" r:id="rId4" name="Button 1">
              <controlPr defaultSize="0" print="0" autoFill="0" autoPict="0" macro="[0]!ToMainMenu">
                <anchor>
                  <from>
                    <xdr:col>11</xdr:col>
                    <xdr:colOff>45720</xdr:colOff>
                    <xdr:row>0</xdr:row>
                    <xdr:rowOff>175260</xdr:rowOff>
                  </from>
                  <to>
                    <xdr:col>13</xdr:col>
                    <xdr:colOff>381000</xdr:colOff>
                    <xdr:row>1</xdr:row>
                    <xdr:rowOff>45720</xdr:rowOff>
                  </to>
                </anchor>
              </controlPr>
            </control>
          </mc:Choice>
        </mc:AlternateContent>
        <mc:AlternateContent xmlns:mc="http://schemas.openxmlformats.org/markup-compatibility/2006">
          <mc:Choice Requires="x14">
            <control shapeId="809986" r:id="rId5" name="Button 2">
              <controlPr defaultSize="0" print="0" autoFill="0" autoPict="0" macro="[0]!PrintAppforComp">
                <anchor>
                  <from>
                    <xdr:col>11</xdr:col>
                    <xdr:colOff>45720</xdr:colOff>
                    <xdr:row>5</xdr:row>
                    <xdr:rowOff>45720</xdr:rowOff>
                  </from>
                  <to>
                    <xdr:col>13</xdr:col>
                    <xdr:colOff>381000</xdr:colOff>
                    <xdr:row>6</xdr:row>
                    <xdr:rowOff>99060</xdr:rowOff>
                  </to>
                </anchor>
              </controlPr>
            </control>
          </mc:Choice>
        </mc:AlternateContent>
        <mc:AlternateContent xmlns:mc="http://schemas.openxmlformats.org/markup-compatibility/2006">
          <mc:Choice Requires="x14">
            <control shapeId="809987" r:id="rId6" name="Button 3">
              <controlPr defaultSize="0" print="0" autoFill="0" autoPict="0" macro="[0]!PrintPreview">
                <anchor>
                  <from>
                    <xdr:col>11</xdr:col>
                    <xdr:colOff>45720</xdr:colOff>
                    <xdr:row>1</xdr:row>
                    <xdr:rowOff>68580</xdr:rowOff>
                  </from>
                  <to>
                    <xdr:col>13</xdr:col>
                    <xdr:colOff>381000</xdr:colOff>
                    <xdr:row>3</xdr:row>
                    <xdr:rowOff>38100</xdr:rowOff>
                  </to>
                </anchor>
              </controlPr>
            </control>
          </mc:Choice>
        </mc:AlternateContent>
        <mc:AlternateContent xmlns:mc="http://schemas.openxmlformats.org/markup-compatibility/2006">
          <mc:Choice Requires="x14">
            <control shapeId="809988" r:id="rId7" name="Button 4">
              <controlPr defaultSize="0" print="0" autoFill="0" autoPict="0" macro="[0]!ToDataEntry">
                <anchor>
                  <from>
                    <xdr:col>11</xdr:col>
                    <xdr:colOff>45720</xdr:colOff>
                    <xdr:row>6</xdr:row>
                    <xdr:rowOff>121920</xdr:rowOff>
                  </from>
                  <to>
                    <xdr:col>13</xdr:col>
                    <xdr:colOff>381000</xdr:colOff>
                    <xdr:row>8</xdr:row>
                    <xdr:rowOff>83820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7">
    <tabColor theme="7" tint="-0.499984740745262"/>
  </sheetPr>
  <dimension ref="A1:Q38"/>
  <sheetViews>
    <sheetView showGridLines="0" showRowColHeaders="0" zoomScale="112" zoomScaleNormal="112" workbookViewId="0">
      <selection activeCell="B27" sqref="B27"/>
    </sheetView>
  </sheetViews>
  <sheetFormatPr defaultRowHeight="13.2"/>
  <cols>
    <col min="1" max="1" width="9.109375" style="8"/>
    <col min="2" max="2" width="9.109375" style="94"/>
  </cols>
  <sheetData>
    <row r="1" spans="1:17" ht="50.25" customHeight="1">
      <c r="A1" s="2067" t="s">
        <v>1009</v>
      </c>
      <c r="B1" s="2067"/>
      <c r="C1" s="2067"/>
      <c r="D1" s="2067"/>
      <c r="E1" s="2067"/>
      <c r="F1" s="2067"/>
      <c r="G1" s="2067"/>
      <c r="H1" s="2067"/>
      <c r="I1" s="2067"/>
      <c r="J1" s="2067"/>
      <c r="K1" s="2067"/>
      <c r="L1" s="2067"/>
      <c r="M1" s="2067"/>
      <c r="N1" s="2067"/>
      <c r="O1" s="2067"/>
      <c r="P1" s="2067"/>
      <c r="Q1" s="348"/>
    </row>
    <row r="2" spans="1:17">
      <c r="A2" s="349"/>
      <c r="B2" s="355"/>
      <c r="C2" s="348"/>
      <c r="D2" s="348"/>
      <c r="E2" s="348"/>
      <c r="F2" s="348"/>
      <c r="G2" s="348"/>
      <c r="H2" s="348"/>
      <c r="I2" s="348"/>
      <c r="J2" s="348"/>
      <c r="K2" s="348"/>
      <c r="L2" s="348"/>
      <c r="M2" s="348"/>
      <c r="N2" s="348"/>
      <c r="O2" s="348"/>
      <c r="P2" s="348"/>
      <c r="Q2" s="348"/>
    </row>
    <row r="3" spans="1:17">
      <c r="A3" s="349"/>
      <c r="B3" s="355"/>
      <c r="C3" s="348"/>
      <c r="D3" s="348"/>
      <c r="E3" s="348"/>
      <c r="F3" s="348"/>
      <c r="G3" s="348"/>
      <c r="H3" s="348"/>
      <c r="I3" s="348"/>
      <c r="J3" s="348"/>
      <c r="K3" s="348"/>
      <c r="L3" s="348"/>
      <c r="M3" s="348"/>
      <c r="N3" s="348"/>
      <c r="O3" s="348"/>
      <c r="P3" s="348"/>
      <c r="Q3" s="348"/>
    </row>
    <row r="4" spans="1:17">
      <c r="A4" s="349"/>
      <c r="B4" s="355"/>
      <c r="C4" s="348"/>
      <c r="D4" s="348"/>
      <c r="E4" s="348"/>
      <c r="F4" s="348"/>
      <c r="G4" s="348"/>
      <c r="H4" s="348"/>
      <c r="I4" s="348"/>
      <c r="J4" s="348"/>
      <c r="K4" s="348"/>
      <c r="L4" s="348"/>
      <c r="M4" s="348"/>
      <c r="N4" s="348"/>
      <c r="O4" s="348"/>
      <c r="P4" s="348"/>
      <c r="Q4" s="348"/>
    </row>
    <row r="5" spans="1:17">
      <c r="A5" s="349"/>
      <c r="B5" s="355"/>
      <c r="C5" s="348"/>
      <c r="D5" s="348"/>
      <c r="E5" s="348"/>
      <c r="F5" s="348"/>
      <c r="G5" s="348"/>
      <c r="H5" s="348"/>
      <c r="I5" s="348"/>
      <c r="J5" s="348"/>
      <c r="K5" s="348"/>
      <c r="L5" s="348"/>
      <c r="M5" s="348"/>
      <c r="N5" s="348"/>
      <c r="O5" s="348"/>
      <c r="P5" s="348"/>
      <c r="Q5" s="348"/>
    </row>
    <row r="6" spans="1:17">
      <c r="A6" s="349"/>
      <c r="B6" s="355"/>
      <c r="C6" s="348"/>
      <c r="D6" s="348"/>
      <c r="E6" s="348"/>
      <c r="F6" s="348"/>
      <c r="G6" s="348"/>
      <c r="H6" s="348"/>
      <c r="I6" s="348"/>
      <c r="J6" s="348"/>
      <c r="K6" s="348"/>
      <c r="L6" s="348"/>
      <c r="M6" s="348"/>
      <c r="N6" s="348"/>
      <c r="O6" s="348"/>
      <c r="P6" s="348"/>
      <c r="Q6" s="348"/>
    </row>
    <row r="7" spans="1:17">
      <c r="A7" s="349"/>
      <c r="B7" s="355"/>
      <c r="C7" s="348"/>
      <c r="D7" s="348"/>
      <c r="E7" s="348"/>
      <c r="F7" s="348"/>
      <c r="G7" s="348"/>
      <c r="H7" s="348"/>
      <c r="I7" s="348"/>
      <c r="J7" s="348"/>
      <c r="K7" s="348"/>
      <c r="L7" s="348"/>
      <c r="M7" s="348"/>
      <c r="N7" s="348"/>
      <c r="O7" s="348"/>
      <c r="P7" s="348"/>
      <c r="Q7" s="348"/>
    </row>
    <row r="8" spans="1:17">
      <c r="A8" s="349"/>
      <c r="B8" s="355"/>
      <c r="C8" s="348"/>
      <c r="D8" s="348"/>
      <c r="E8" s="348"/>
      <c r="F8" s="348"/>
      <c r="G8" s="348"/>
      <c r="H8" s="348"/>
      <c r="I8" s="348"/>
      <c r="J8" s="348"/>
      <c r="K8" s="348"/>
      <c r="L8" s="348"/>
      <c r="M8" s="348"/>
      <c r="N8" s="348"/>
      <c r="O8" s="348"/>
      <c r="P8" s="348"/>
      <c r="Q8" s="348"/>
    </row>
    <row r="9" spans="1:17">
      <c r="A9" s="349"/>
      <c r="B9" s="355"/>
      <c r="C9" s="348"/>
      <c r="D9" s="348"/>
      <c r="E9" s="348"/>
      <c r="F9" s="348"/>
      <c r="G9" s="348"/>
      <c r="H9" s="348"/>
      <c r="I9" s="348"/>
      <c r="J9" s="348"/>
      <c r="K9" s="348"/>
      <c r="L9" s="348"/>
      <c r="M9" s="348"/>
      <c r="N9" s="348"/>
      <c r="O9" s="348"/>
      <c r="P9" s="348"/>
      <c r="Q9" s="348"/>
    </row>
    <row r="10" spans="1:17">
      <c r="A10" s="349"/>
      <c r="B10" s="355"/>
      <c r="C10" s="348"/>
      <c r="D10" s="348"/>
      <c r="E10" s="348"/>
      <c r="F10" s="348"/>
      <c r="G10" s="348"/>
      <c r="H10" s="348"/>
      <c r="I10" s="348"/>
      <c r="J10" s="348"/>
      <c r="K10" s="348"/>
      <c r="L10" s="348"/>
      <c r="M10" s="348"/>
      <c r="N10" s="348"/>
      <c r="O10" s="348"/>
      <c r="P10" s="348"/>
      <c r="Q10" s="348"/>
    </row>
    <row r="11" spans="1:17">
      <c r="A11" s="349"/>
      <c r="B11" s="355"/>
      <c r="C11" s="348"/>
      <c r="D11" s="348"/>
      <c r="E11" s="348"/>
      <c r="F11" s="348"/>
      <c r="G11" s="348"/>
      <c r="H11" s="348"/>
      <c r="I11" s="348"/>
      <c r="J11" s="348"/>
      <c r="K11" s="348"/>
      <c r="L11" s="348"/>
      <c r="M11" s="348"/>
      <c r="N11" s="348"/>
      <c r="O11" s="348"/>
      <c r="P11" s="348"/>
      <c r="Q11" s="348"/>
    </row>
    <row r="12" spans="1:17">
      <c r="A12" s="349"/>
      <c r="B12" s="355"/>
      <c r="C12" s="348"/>
      <c r="D12" s="348"/>
      <c r="E12" s="348"/>
      <c r="F12" s="348"/>
      <c r="G12" s="348"/>
      <c r="H12" s="348"/>
      <c r="I12" s="348"/>
      <c r="J12" s="348"/>
      <c r="K12" s="348"/>
      <c r="L12" s="348"/>
      <c r="M12" s="348"/>
      <c r="N12" s="348"/>
      <c r="O12" s="348"/>
      <c r="P12" s="348"/>
      <c r="Q12" s="348"/>
    </row>
    <row r="13" spans="1:17">
      <c r="A13" s="349"/>
      <c r="B13" s="355"/>
      <c r="C13" s="348"/>
      <c r="D13" s="348"/>
      <c r="E13" s="348"/>
      <c r="F13" s="348"/>
      <c r="G13" s="348"/>
      <c r="H13" s="348"/>
      <c r="I13" s="348"/>
      <c r="J13" s="348"/>
      <c r="K13" s="348"/>
      <c r="L13" s="348"/>
      <c r="M13" s="348"/>
      <c r="N13" s="348"/>
      <c r="O13" s="348"/>
      <c r="P13" s="348"/>
      <c r="Q13" s="348"/>
    </row>
    <row r="14" spans="1:17">
      <c r="A14" s="349"/>
      <c r="B14" s="355"/>
      <c r="C14" s="348"/>
      <c r="D14" s="348"/>
      <c r="E14" s="348"/>
      <c r="F14" s="348"/>
      <c r="G14" s="348"/>
      <c r="H14" s="348"/>
      <c r="I14" s="348"/>
      <c r="J14" s="348"/>
      <c r="K14" s="348"/>
      <c r="L14" s="348"/>
      <c r="M14" s="348"/>
      <c r="N14" s="348"/>
      <c r="O14" s="348"/>
      <c r="P14" s="348"/>
      <c r="Q14" s="348"/>
    </row>
    <row r="15" spans="1:17">
      <c r="A15" s="349"/>
      <c r="B15" s="355"/>
      <c r="C15" s="348"/>
      <c r="D15" s="348"/>
      <c r="E15" s="348"/>
      <c r="F15" s="348"/>
      <c r="G15" s="348"/>
      <c r="H15" s="348"/>
      <c r="I15" s="348"/>
      <c r="J15" s="348"/>
      <c r="K15" s="348"/>
      <c r="L15" s="348"/>
      <c r="M15" s="348"/>
      <c r="N15" s="348"/>
      <c r="O15" s="348"/>
      <c r="P15" s="348"/>
      <c r="Q15" s="348"/>
    </row>
    <row r="16" spans="1:17">
      <c r="A16" s="349"/>
      <c r="B16" s="355"/>
      <c r="C16" s="348"/>
      <c r="D16" s="348"/>
      <c r="E16" s="348"/>
      <c r="F16" s="348"/>
      <c r="G16" s="348"/>
      <c r="H16" s="348"/>
      <c r="I16" s="348"/>
      <c r="J16" s="348"/>
      <c r="K16" s="348"/>
      <c r="L16" s="348"/>
      <c r="M16" s="348"/>
      <c r="N16" s="348"/>
      <c r="O16" s="348"/>
      <c r="P16" s="348"/>
      <c r="Q16" s="348"/>
    </row>
    <row r="17" spans="1:17">
      <c r="A17" s="349"/>
      <c r="B17" s="355"/>
      <c r="C17" s="348"/>
      <c r="D17" s="348"/>
      <c r="E17" s="348"/>
      <c r="F17" s="348"/>
      <c r="G17" s="348"/>
      <c r="H17" s="348"/>
      <c r="I17" s="348"/>
      <c r="J17" s="348"/>
      <c r="K17" s="348"/>
      <c r="L17" s="348"/>
      <c r="M17" s="348"/>
      <c r="N17" s="348"/>
      <c r="O17" s="348"/>
      <c r="P17" s="348"/>
      <c r="Q17" s="348"/>
    </row>
    <row r="18" spans="1:17">
      <c r="A18" s="349"/>
      <c r="B18" s="355"/>
      <c r="C18" s="348"/>
      <c r="D18" s="348"/>
      <c r="E18" s="348"/>
      <c r="F18" s="348"/>
      <c r="G18" s="348"/>
      <c r="H18" s="348"/>
      <c r="I18" s="348"/>
      <c r="J18" s="348"/>
      <c r="K18" s="348"/>
      <c r="L18" s="348"/>
      <c r="M18" s="348"/>
      <c r="N18" s="348"/>
      <c r="O18" s="348"/>
      <c r="P18" s="348"/>
      <c r="Q18" s="348"/>
    </row>
    <row r="19" spans="1:17">
      <c r="A19" s="349"/>
      <c r="B19" s="355"/>
      <c r="C19" s="348"/>
      <c r="D19" s="348"/>
      <c r="E19" s="348"/>
      <c r="F19" s="348"/>
      <c r="G19" s="348"/>
      <c r="H19" s="348"/>
      <c r="I19" s="348"/>
      <c r="J19" s="348"/>
      <c r="K19" s="348"/>
      <c r="L19" s="348"/>
      <c r="M19" s="348"/>
      <c r="N19" s="348"/>
      <c r="O19" s="348"/>
      <c r="P19" s="348"/>
      <c r="Q19" s="348"/>
    </row>
    <row r="20" spans="1:17">
      <c r="A20" s="349"/>
      <c r="B20" s="355"/>
      <c r="C20" s="348"/>
      <c r="D20" s="348"/>
      <c r="E20" s="348"/>
      <c r="F20" s="348"/>
      <c r="G20" s="348"/>
      <c r="H20" s="348"/>
      <c r="I20" s="348"/>
      <c r="J20" s="348"/>
      <c r="K20" s="348"/>
      <c r="L20" s="348"/>
      <c r="M20" s="348"/>
      <c r="N20" s="348"/>
      <c r="O20" s="348"/>
      <c r="P20" s="348"/>
      <c r="Q20" s="348"/>
    </row>
    <row r="21" spans="1:17">
      <c r="A21" s="349"/>
      <c r="B21" s="355"/>
      <c r="C21" s="348"/>
      <c r="D21" s="348"/>
      <c r="E21" s="348"/>
      <c r="F21" s="348"/>
      <c r="G21" s="348"/>
      <c r="H21" s="348"/>
      <c r="I21" s="348"/>
      <c r="J21" s="348"/>
      <c r="K21" s="348"/>
      <c r="L21" s="348"/>
      <c r="M21" s="348"/>
      <c r="N21" s="348"/>
      <c r="O21" s="348"/>
      <c r="P21" s="348"/>
      <c r="Q21" s="348"/>
    </row>
    <row r="22" spans="1:17">
      <c r="A22" s="349"/>
      <c r="B22" s="355"/>
      <c r="C22" s="348"/>
      <c r="D22" s="348"/>
      <c r="E22" s="348"/>
      <c r="F22" s="348"/>
      <c r="G22" s="348"/>
      <c r="H22" s="348"/>
      <c r="I22" s="348"/>
      <c r="J22" s="348"/>
      <c r="K22" s="348"/>
      <c r="L22" s="348"/>
      <c r="M22" s="348"/>
      <c r="N22" s="348"/>
      <c r="O22" s="348"/>
      <c r="P22" s="348"/>
      <c r="Q22" s="348"/>
    </row>
    <row r="23" spans="1:17">
      <c r="A23" s="349"/>
      <c r="B23" s="355"/>
      <c r="C23" s="348"/>
      <c r="D23" s="348"/>
      <c r="E23" s="348"/>
      <c r="F23" s="348"/>
      <c r="G23" s="348"/>
      <c r="H23" s="348"/>
      <c r="I23" s="348"/>
      <c r="J23" s="348"/>
      <c r="K23" s="348"/>
      <c r="L23" s="348"/>
      <c r="M23" s="348"/>
      <c r="N23" s="348"/>
      <c r="O23" s="348"/>
      <c r="P23" s="348"/>
      <c r="Q23" s="348"/>
    </row>
    <row r="24" spans="1:17">
      <c r="A24" s="349"/>
      <c r="B24" s="355"/>
      <c r="C24" s="348"/>
      <c r="D24" s="348"/>
      <c r="E24" s="348"/>
      <c r="F24" s="348"/>
      <c r="G24" s="348"/>
      <c r="H24" s="348"/>
      <c r="I24" s="348"/>
      <c r="J24" s="348"/>
      <c r="K24" s="348"/>
      <c r="L24" s="348"/>
      <c r="M24" s="348"/>
      <c r="N24" s="348"/>
      <c r="O24" s="348"/>
      <c r="P24" s="348"/>
      <c r="Q24" s="348"/>
    </row>
    <row r="25" spans="1:17">
      <c r="A25" s="349"/>
      <c r="B25" s="355"/>
      <c r="C25" s="348"/>
      <c r="D25" s="348"/>
      <c r="E25" s="348"/>
      <c r="F25" s="348"/>
      <c r="G25" s="348"/>
      <c r="H25" s="348"/>
      <c r="I25" s="348"/>
      <c r="J25" s="348"/>
      <c r="K25" s="348"/>
      <c r="L25" s="348"/>
      <c r="M25" s="348"/>
      <c r="N25" s="348"/>
      <c r="O25" s="348"/>
      <c r="P25" s="348"/>
      <c r="Q25" s="348"/>
    </row>
    <row r="26" spans="1:17">
      <c r="A26" s="349"/>
      <c r="B26" s="355"/>
      <c r="C26" s="348"/>
      <c r="D26" s="348"/>
      <c r="E26" s="348"/>
      <c r="F26" s="348"/>
      <c r="G26" s="348"/>
      <c r="H26" s="348"/>
      <c r="I26" s="348"/>
      <c r="J26" s="348"/>
      <c r="K26" s="348"/>
      <c r="L26" s="348"/>
      <c r="M26" s="348"/>
      <c r="N26" s="348"/>
      <c r="O26" s="348"/>
      <c r="P26" s="348"/>
      <c r="Q26" s="348"/>
    </row>
    <row r="27" spans="1:17">
      <c r="A27" s="349"/>
      <c r="B27" s="355"/>
      <c r="C27" s="348"/>
      <c r="D27" s="348"/>
      <c r="E27" s="348"/>
      <c r="F27" s="348"/>
      <c r="G27" s="348"/>
      <c r="H27" s="348"/>
      <c r="I27" s="348"/>
      <c r="J27" s="348"/>
      <c r="K27" s="348"/>
      <c r="L27" s="348"/>
      <c r="M27" s="348"/>
      <c r="N27" s="348"/>
      <c r="O27" s="348"/>
      <c r="P27" s="348"/>
      <c r="Q27" s="348"/>
    </row>
    <row r="28" spans="1:17">
      <c r="A28" s="349"/>
      <c r="B28" s="355"/>
      <c r="C28" s="348"/>
      <c r="D28" s="348"/>
      <c r="E28" s="348"/>
      <c r="F28" s="348"/>
      <c r="G28" s="348"/>
      <c r="H28" s="348"/>
      <c r="I28" s="348"/>
      <c r="J28" s="348"/>
      <c r="K28" s="348"/>
      <c r="L28" s="348"/>
      <c r="M28" s="348"/>
      <c r="N28" s="348"/>
      <c r="O28" s="348"/>
      <c r="P28" s="348"/>
      <c r="Q28" s="348"/>
    </row>
    <row r="29" spans="1:17">
      <c r="A29" s="349"/>
      <c r="B29" s="355"/>
      <c r="C29" s="348"/>
      <c r="D29" s="348"/>
      <c r="E29" s="348"/>
      <c r="F29" s="348"/>
      <c r="G29" s="348"/>
      <c r="H29" s="348"/>
      <c r="I29" s="348"/>
      <c r="J29" s="348"/>
      <c r="K29" s="348"/>
      <c r="L29" s="348"/>
      <c r="M29" s="348"/>
      <c r="N29" s="348"/>
      <c r="O29" s="348"/>
      <c r="P29" s="348"/>
      <c r="Q29" s="348"/>
    </row>
    <row r="30" spans="1:17">
      <c r="A30" s="349"/>
      <c r="B30" s="355"/>
      <c r="C30" s="348"/>
      <c r="D30" s="348"/>
      <c r="E30" s="348"/>
      <c r="F30" s="348"/>
      <c r="G30" s="348"/>
      <c r="H30" s="348"/>
      <c r="I30" s="348"/>
      <c r="J30" s="348"/>
      <c r="K30" s="348"/>
      <c r="L30" s="348"/>
      <c r="M30" s="348"/>
      <c r="N30" s="348"/>
      <c r="O30" s="348"/>
      <c r="P30" s="348"/>
      <c r="Q30" s="348"/>
    </row>
    <row r="31" spans="1:17">
      <c r="A31" s="349"/>
      <c r="B31" s="355"/>
      <c r="C31" s="348"/>
      <c r="D31" s="348"/>
      <c r="E31" s="348"/>
      <c r="F31" s="348"/>
      <c r="G31" s="348"/>
      <c r="H31" s="348"/>
      <c r="I31" s="348"/>
      <c r="J31" s="348"/>
      <c r="K31" s="348"/>
      <c r="L31" s="348"/>
      <c r="M31" s="348"/>
      <c r="N31" s="348"/>
      <c r="O31" s="348"/>
      <c r="P31" s="348"/>
      <c r="Q31" s="348"/>
    </row>
    <row r="32" spans="1:17">
      <c r="A32" s="349"/>
      <c r="B32" s="355"/>
      <c r="C32" s="348"/>
      <c r="D32" s="348"/>
      <c r="E32" s="348"/>
      <c r="F32" s="348"/>
      <c r="G32" s="348"/>
      <c r="H32" s="348"/>
      <c r="I32" s="348"/>
      <c r="J32" s="348"/>
      <c r="K32" s="348"/>
      <c r="L32" s="348"/>
      <c r="M32" s="348"/>
      <c r="N32" s="348"/>
      <c r="O32" s="348"/>
      <c r="P32" s="348"/>
      <c r="Q32" s="348"/>
    </row>
    <row r="33" spans="1:17">
      <c r="A33" s="349"/>
      <c r="B33" s="355"/>
      <c r="C33" s="348"/>
      <c r="D33" s="348"/>
      <c r="E33" s="348"/>
      <c r="F33" s="348"/>
      <c r="G33" s="348"/>
      <c r="H33" s="348"/>
      <c r="I33" s="348"/>
      <c r="J33" s="348"/>
      <c r="K33" s="348"/>
      <c r="L33" s="348"/>
      <c r="M33" s="348"/>
      <c r="N33" s="348"/>
      <c r="O33" s="348"/>
      <c r="P33" s="348"/>
      <c r="Q33" s="348"/>
    </row>
    <row r="34" spans="1:17">
      <c r="A34" s="349"/>
      <c r="B34" s="355"/>
      <c r="C34" s="348"/>
      <c r="D34" s="348"/>
      <c r="E34" s="348"/>
      <c r="F34" s="348"/>
      <c r="G34" s="348"/>
      <c r="H34" s="348"/>
      <c r="I34" s="348"/>
      <c r="J34" s="348"/>
      <c r="K34" s="348"/>
      <c r="L34" s="348"/>
      <c r="M34" s="348"/>
      <c r="N34" s="348"/>
      <c r="O34" s="348"/>
      <c r="P34" s="348"/>
      <c r="Q34" s="348"/>
    </row>
    <row r="35" spans="1:17">
      <c r="A35" s="349"/>
      <c r="B35" s="355"/>
      <c r="C35" s="348"/>
      <c r="D35" s="348"/>
      <c r="E35" s="348"/>
      <c r="F35" s="348"/>
      <c r="G35" s="348"/>
      <c r="H35" s="348"/>
      <c r="I35" s="348"/>
      <c r="J35" s="348"/>
      <c r="K35" s="348"/>
      <c r="L35" s="348"/>
      <c r="M35" s="348"/>
      <c r="N35" s="348"/>
      <c r="O35" s="348"/>
      <c r="P35" s="348"/>
      <c r="Q35" s="348"/>
    </row>
    <row r="36" spans="1:17">
      <c r="A36" s="349"/>
      <c r="B36" s="355"/>
      <c r="C36" s="348"/>
      <c r="D36" s="348"/>
      <c r="E36" s="348"/>
      <c r="F36" s="348"/>
      <c r="G36" s="348"/>
      <c r="H36" s="348"/>
      <c r="I36" s="348"/>
      <c r="J36" s="348"/>
      <c r="K36" s="348"/>
      <c r="L36" s="348"/>
      <c r="M36" s="348"/>
      <c r="N36" s="348"/>
      <c r="O36" s="348"/>
      <c r="P36" s="348"/>
      <c r="Q36" s="348"/>
    </row>
    <row r="37" spans="1:17">
      <c r="A37" s="349"/>
      <c r="B37" s="355"/>
      <c r="C37" s="348"/>
      <c r="D37" s="348"/>
      <c r="E37" s="348"/>
      <c r="F37" s="348"/>
      <c r="G37" s="348"/>
      <c r="H37" s="348"/>
      <c r="I37" s="348"/>
      <c r="J37" s="348"/>
      <c r="K37" s="348"/>
      <c r="L37" s="348"/>
      <c r="M37" s="348"/>
      <c r="N37" s="348"/>
      <c r="O37" s="348"/>
      <c r="P37" s="348"/>
      <c r="Q37" s="348"/>
    </row>
    <row r="38" spans="1:17">
      <c r="A38" s="349"/>
      <c r="B38" s="355"/>
      <c r="C38" s="348"/>
      <c r="D38" s="348"/>
      <c r="E38" s="348"/>
      <c r="F38" s="348"/>
      <c r="G38" s="348"/>
      <c r="H38" s="348"/>
      <c r="I38" s="348"/>
      <c r="J38" s="348"/>
      <c r="K38" s="348"/>
      <c r="L38" s="348"/>
      <c r="M38" s="348"/>
      <c r="N38" s="348"/>
      <c r="O38" s="348"/>
      <c r="P38" s="348"/>
      <c r="Q38" s="348"/>
    </row>
  </sheetData>
  <mergeCells count="1">
    <mergeCell ref="A1:P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3665" r:id="rId4" name="List Box 1">
              <controlPr defaultSize="0" autoLine="0" autoPict="0">
                <anchor moveWithCells="1">
                  <from>
                    <xdr:col>0</xdr:col>
                    <xdr:colOff>30480</xdr:colOff>
                    <xdr:row>1</xdr:row>
                    <xdr:rowOff>45720</xdr:rowOff>
                  </from>
                  <to>
                    <xdr:col>16</xdr:col>
                    <xdr:colOff>228600</xdr:colOff>
                    <xdr:row>20</xdr:row>
                    <xdr:rowOff>99060</xdr:rowOff>
                  </to>
                </anchor>
              </controlPr>
            </control>
          </mc:Choice>
        </mc:AlternateContent>
        <mc:AlternateContent xmlns:mc="http://schemas.openxmlformats.org/markup-compatibility/2006">
          <mc:Choice Requires="x14">
            <control shapeId="753666" r:id="rId5" name="Button 2">
              <controlPr defaultSize="0" print="0" autoFill="0" autoPict="0" macro="[0]!BackToMaster">
                <anchor moveWithCells="1" sizeWithCells="1">
                  <from>
                    <xdr:col>6</xdr:col>
                    <xdr:colOff>137160</xdr:colOff>
                    <xdr:row>21</xdr:row>
                    <xdr:rowOff>7620</xdr:rowOff>
                  </from>
                  <to>
                    <xdr:col>9</xdr:col>
                    <xdr:colOff>38100</xdr:colOff>
                    <xdr:row>23</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R55"/>
  <sheetViews>
    <sheetView showGridLines="0" zoomScale="85" zoomScaleNormal="85" workbookViewId="0">
      <selection activeCell="F11" sqref="F11"/>
    </sheetView>
  </sheetViews>
  <sheetFormatPr defaultRowHeight="13.2"/>
  <cols>
    <col min="1" max="1" width="34.44140625" customWidth="1"/>
    <col min="2" max="2" width="40" customWidth="1"/>
    <col min="3" max="3" width="33" customWidth="1"/>
  </cols>
  <sheetData>
    <row r="1" spans="1:18" ht="18" customHeight="1">
      <c r="A1" s="124" t="s">
        <v>739</v>
      </c>
      <c r="B1" s="124" t="s">
        <v>504</v>
      </c>
      <c r="C1" s="333"/>
      <c r="D1" s="333"/>
      <c r="E1" s="333"/>
      <c r="F1" s="333"/>
      <c r="G1" s="333"/>
      <c r="H1" s="333"/>
      <c r="I1" s="333"/>
      <c r="J1" s="333"/>
      <c r="K1" s="333"/>
      <c r="L1" s="333"/>
      <c r="M1" s="333"/>
      <c r="N1" s="333"/>
      <c r="O1" s="333"/>
      <c r="P1" s="333"/>
      <c r="Q1" s="333"/>
      <c r="R1" s="333"/>
    </row>
    <row r="2" spans="1:18" ht="37.5" customHeight="1">
      <c r="A2" s="106"/>
      <c r="B2" s="106"/>
      <c r="C2" s="333"/>
      <c r="D2" s="333"/>
      <c r="E2" s="333"/>
      <c r="F2" s="333"/>
      <c r="G2" s="333"/>
      <c r="H2" s="333"/>
      <c r="I2" s="333"/>
      <c r="J2" s="333"/>
      <c r="K2" s="333"/>
      <c r="L2" s="333"/>
      <c r="M2" s="333"/>
      <c r="N2" s="333"/>
      <c r="O2" s="333"/>
      <c r="P2" s="333"/>
      <c r="Q2" s="333"/>
      <c r="R2" s="333"/>
    </row>
    <row r="3" spans="1:18" ht="26.25" customHeight="1">
      <c r="A3" s="106"/>
      <c r="B3" s="2068" t="s">
        <v>506</v>
      </c>
      <c r="C3" s="333"/>
      <c r="D3" s="333"/>
      <c r="E3" s="333"/>
      <c r="F3" s="333"/>
      <c r="G3" s="333"/>
      <c r="H3" s="333"/>
      <c r="I3" s="333"/>
      <c r="J3" s="333"/>
      <c r="K3" s="333"/>
      <c r="L3" s="333"/>
      <c r="M3" s="333"/>
      <c r="N3" s="333"/>
      <c r="O3" s="333"/>
      <c r="P3" s="333"/>
      <c r="Q3" s="333"/>
      <c r="R3" s="333"/>
    </row>
    <row r="4" spans="1:18">
      <c r="A4" s="106"/>
      <c r="B4" s="2069"/>
      <c r="C4" s="333"/>
      <c r="D4" s="333"/>
      <c r="E4" s="333"/>
      <c r="F4" s="333"/>
      <c r="G4" s="333"/>
      <c r="H4" s="333"/>
      <c r="I4" s="333"/>
      <c r="J4" s="333"/>
      <c r="K4" s="333"/>
      <c r="L4" s="333"/>
      <c r="M4" s="333"/>
      <c r="N4" s="333"/>
      <c r="O4" s="333"/>
      <c r="P4" s="333"/>
      <c r="Q4" s="333"/>
      <c r="R4" s="333"/>
    </row>
    <row r="5" spans="1:18" ht="28.5" customHeight="1">
      <c r="A5" s="106"/>
      <c r="B5" s="106"/>
      <c r="C5" s="333"/>
      <c r="D5" s="333"/>
      <c r="E5" s="333"/>
      <c r="F5" s="333"/>
      <c r="G5" s="333"/>
      <c r="H5" s="333"/>
      <c r="I5" s="333"/>
      <c r="J5" s="333"/>
      <c r="K5" s="333"/>
      <c r="L5" s="333"/>
      <c r="M5" s="333"/>
      <c r="N5" s="333"/>
      <c r="O5" s="333"/>
      <c r="P5" s="333"/>
      <c r="Q5" s="333"/>
      <c r="R5" s="333"/>
    </row>
    <row r="6" spans="1:18" ht="10.5" customHeight="1">
      <c r="A6" s="106"/>
      <c r="B6" s="106"/>
      <c r="C6" s="333"/>
      <c r="D6" s="333"/>
      <c r="E6" s="333"/>
      <c r="F6" s="333"/>
      <c r="G6" s="333"/>
      <c r="H6" s="333"/>
      <c r="I6" s="333"/>
      <c r="J6" s="333"/>
      <c r="K6" s="333"/>
      <c r="L6" s="333"/>
      <c r="M6" s="333"/>
      <c r="N6" s="333"/>
      <c r="O6" s="333"/>
      <c r="P6" s="333"/>
      <c r="Q6" s="333"/>
      <c r="R6" s="333"/>
    </row>
    <row r="7" spans="1:18" ht="18.75" customHeight="1">
      <c r="A7" s="106"/>
      <c r="B7" s="106"/>
      <c r="C7" s="333"/>
      <c r="D7" s="333"/>
      <c r="E7" s="333"/>
      <c r="F7" s="333"/>
      <c r="G7" s="333"/>
      <c r="H7" s="333"/>
      <c r="I7" s="333"/>
      <c r="J7" s="333"/>
      <c r="K7" s="333"/>
      <c r="L7" s="333"/>
      <c r="M7" s="333"/>
      <c r="N7" s="333"/>
      <c r="O7" s="333"/>
      <c r="P7" s="333"/>
      <c r="Q7" s="333"/>
      <c r="R7" s="333"/>
    </row>
    <row r="8" spans="1:18" ht="23.25" customHeight="1">
      <c r="A8" s="106"/>
      <c r="B8" s="124" t="s">
        <v>505</v>
      </c>
      <c r="C8" s="333"/>
      <c r="D8" s="333"/>
      <c r="E8" s="333"/>
      <c r="F8" s="333"/>
      <c r="G8" s="333"/>
      <c r="H8" s="333"/>
      <c r="I8" s="333"/>
      <c r="J8" s="333"/>
      <c r="K8" s="333"/>
      <c r="L8" s="333"/>
      <c r="M8" s="333"/>
      <c r="N8" s="333"/>
      <c r="O8" s="333"/>
      <c r="P8" s="333"/>
      <c r="Q8" s="333"/>
      <c r="R8" s="333"/>
    </row>
    <row r="9" spans="1:18" ht="26.25" customHeight="1">
      <c r="A9" s="106"/>
      <c r="B9" s="106"/>
      <c r="C9" s="333"/>
      <c r="D9" s="333"/>
      <c r="E9" s="333"/>
      <c r="F9" s="333"/>
      <c r="G9" s="333"/>
      <c r="H9" s="333"/>
      <c r="I9" s="333"/>
      <c r="J9" s="333"/>
      <c r="K9" s="333"/>
      <c r="L9" s="333"/>
      <c r="M9" s="333"/>
      <c r="N9" s="333"/>
      <c r="O9" s="333"/>
      <c r="P9" s="333"/>
      <c r="Q9" s="333"/>
      <c r="R9" s="333"/>
    </row>
    <row r="10" spans="1:18" ht="40.5" customHeight="1">
      <c r="A10" s="106"/>
      <c r="B10" s="106"/>
      <c r="C10" s="333"/>
      <c r="D10" s="333"/>
      <c r="E10" s="333"/>
      <c r="F10" s="333"/>
      <c r="G10" s="333"/>
      <c r="H10" s="333"/>
      <c r="I10" s="333"/>
      <c r="J10" s="333"/>
      <c r="K10" s="333"/>
      <c r="L10" s="333"/>
      <c r="M10" s="333"/>
      <c r="N10" s="333"/>
      <c r="O10" s="333"/>
      <c r="P10" s="333"/>
      <c r="Q10" s="333"/>
      <c r="R10" s="333"/>
    </row>
    <row r="11" spans="1:18" ht="23.25" customHeight="1">
      <c r="A11" s="124" t="s">
        <v>35</v>
      </c>
      <c r="B11" s="124" t="s">
        <v>507</v>
      </c>
      <c r="C11" s="333"/>
      <c r="D11" s="333"/>
      <c r="E11" s="333"/>
      <c r="F11" s="333"/>
      <c r="G11" s="333"/>
      <c r="H11" s="333"/>
      <c r="I11" s="333"/>
      <c r="J11" s="333"/>
      <c r="K11" s="333"/>
      <c r="L11" s="333"/>
      <c r="M11" s="333"/>
      <c r="N11" s="333"/>
      <c r="O11" s="333"/>
      <c r="P11" s="333"/>
      <c r="Q11" s="333"/>
      <c r="R11" s="333"/>
    </row>
    <row r="12" spans="1:18">
      <c r="A12" s="106"/>
      <c r="B12" s="106"/>
      <c r="C12" s="333"/>
      <c r="D12" s="333"/>
      <c r="E12" s="333"/>
      <c r="F12" s="333"/>
      <c r="G12" s="333"/>
      <c r="H12" s="333"/>
      <c r="I12" s="333"/>
      <c r="J12" s="333"/>
      <c r="K12" s="333"/>
      <c r="L12" s="333"/>
      <c r="M12" s="333"/>
      <c r="N12" s="333"/>
      <c r="O12" s="333"/>
      <c r="P12" s="333"/>
      <c r="Q12" s="333"/>
      <c r="R12" s="333"/>
    </row>
    <row r="13" spans="1:18">
      <c r="A13" s="106"/>
      <c r="B13" s="106"/>
      <c r="C13" s="333"/>
      <c r="D13" s="333"/>
      <c r="E13" s="333"/>
      <c r="F13" s="333"/>
      <c r="G13" s="333"/>
      <c r="H13" s="333"/>
      <c r="I13" s="333"/>
      <c r="J13" s="333"/>
      <c r="K13" s="333"/>
      <c r="L13" s="333"/>
      <c r="M13" s="333"/>
      <c r="N13" s="333"/>
      <c r="O13" s="333"/>
      <c r="P13" s="333"/>
      <c r="Q13" s="333"/>
      <c r="R13" s="333"/>
    </row>
    <row r="14" spans="1:18">
      <c r="A14" s="106"/>
      <c r="B14" s="106"/>
      <c r="C14" s="333"/>
      <c r="D14" s="333"/>
      <c r="E14" s="333"/>
      <c r="F14" s="333"/>
      <c r="G14" s="333"/>
      <c r="H14" s="333"/>
      <c r="I14" s="333"/>
      <c r="J14" s="333"/>
      <c r="K14" s="333"/>
      <c r="L14" s="333"/>
      <c r="M14" s="333"/>
      <c r="N14" s="333"/>
      <c r="O14" s="333"/>
      <c r="P14" s="333"/>
      <c r="Q14" s="333"/>
      <c r="R14" s="333"/>
    </row>
    <row r="15" spans="1:18">
      <c r="A15" s="106"/>
      <c r="B15" s="106"/>
      <c r="C15" s="333"/>
      <c r="D15" s="333"/>
      <c r="E15" s="333"/>
      <c r="F15" s="333"/>
      <c r="G15" s="333"/>
      <c r="H15" s="333"/>
      <c r="I15" s="333"/>
      <c r="J15" s="333"/>
      <c r="K15" s="333"/>
      <c r="L15" s="333"/>
      <c r="M15" s="333"/>
      <c r="N15" s="333"/>
      <c r="O15" s="333"/>
      <c r="P15" s="333"/>
      <c r="Q15" s="333"/>
      <c r="R15" s="333"/>
    </row>
    <row r="16" spans="1:18">
      <c r="A16" s="106"/>
      <c r="B16" s="106"/>
      <c r="C16" s="333"/>
      <c r="D16" s="333"/>
      <c r="E16" s="333"/>
      <c r="F16" s="333"/>
      <c r="G16" s="333"/>
      <c r="H16" s="333"/>
      <c r="I16" s="333"/>
      <c r="J16" s="333"/>
      <c r="K16" s="333"/>
      <c r="L16" s="333"/>
      <c r="M16" s="333"/>
      <c r="N16" s="333"/>
      <c r="O16" s="333"/>
      <c r="P16" s="333"/>
      <c r="Q16" s="333"/>
      <c r="R16" s="333"/>
    </row>
    <row r="17" spans="1:18">
      <c r="A17" s="106"/>
      <c r="B17" s="106"/>
      <c r="C17" s="333"/>
      <c r="D17" s="333"/>
      <c r="E17" s="333"/>
      <c r="F17" s="333"/>
      <c r="G17" s="333"/>
      <c r="H17" s="333"/>
      <c r="I17" s="333"/>
      <c r="J17" s="333"/>
      <c r="K17" s="333"/>
      <c r="L17" s="333"/>
      <c r="M17" s="333"/>
      <c r="N17" s="333"/>
      <c r="O17" s="333"/>
      <c r="P17" s="333"/>
      <c r="Q17" s="333"/>
      <c r="R17" s="333"/>
    </row>
    <row r="18" spans="1:18">
      <c r="A18" s="106"/>
      <c r="B18" s="106"/>
      <c r="C18" s="333"/>
      <c r="D18" s="333"/>
      <c r="E18" s="333"/>
      <c r="F18" s="333"/>
      <c r="G18" s="333"/>
      <c r="H18" s="333"/>
      <c r="I18" s="333"/>
      <c r="J18" s="333"/>
      <c r="K18" s="333"/>
      <c r="L18" s="333"/>
      <c r="M18" s="333"/>
      <c r="N18" s="333"/>
      <c r="O18" s="333"/>
      <c r="P18" s="333"/>
      <c r="Q18" s="333"/>
      <c r="R18" s="333"/>
    </row>
    <row r="19" spans="1:18">
      <c r="A19" s="106"/>
      <c r="B19" s="106"/>
      <c r="C19" s="333"/>
      <c r="D19" s="333"/>
      <c r="E19" s="333"/>
      <c r="F19" s="333"/>
      <c r="G19" s="333"/>
      <c r="H19" s="333"/>
      <c r="I19" s="333"/>
      <c r="J19" s="333"/>
      <c r="K19" s="333"/>
      <c r="L19" s="333"/>
      <c r="M19" s="333"/>
      <c r="N19" s="333"/>
      <c r="O19" s="333"/>
      <c r="P19" s="333"/>
      <c r="Q19" s="333"/>
      <c r="R19" s="333"/>
    </row>
    <row r="20" spans="1:18">
      <c r="A20" s="106"/>
      <c r="B20" s="106"/>
      <c r="C20" s="333"/>
      <c r="D20" s="333"/>
      <c r="E20" s="333"/>
      <c r="F20" s="333"/>
      <c r="G20" s="333"/>
      <c r="H20" s="333"/>
      <c r="I20" s="333"/>
      <c r="J20" s="333"/>
      <c r="K20" s="333"/>
      <c r="L20" s="333"/>
      <c r="M20" s="333"/>
      <c r="N20" s="333"/>
      <c r="O20" s="333"/>
      <c r="P20" s="333"/>
      <c r="Q20" s="333"/>
      <c r="R20" s="333"/>
    </row>
    <row r="21" spans="1:18">
      <c r="A21" s="106"/>
      <c r="B21" s="106"/>
      <c r="C21" s="333"/>
      <c r="D21" s="333"/>
      <c r="E21" s="333"/>
      <c r="F21" s="333"/>
      <c r="G21" s="333"/>
      <c r="H21" s="333"/>
      <c r="I21" s="333"/>
      <c r="J21" s="333"/>
      <c r="K21" s="333"/>
      <c r="L21" s="333"/>
      <c r="M21" s="333"/>
      <c r="N21" s="333"/>
      <c r="O21" s="333"/>
      <c r="P21" s="333"/>
      <c r="Q21" s="333"/>
      <c r="R21" s="333"/>
    </row>
    <row r="22" spans="1:18">
      <c r="A22" s="106"/>
      <c r="B22" s="106"/>
      <c r="C22" s="333"/>
      <c r="D22" s="333"/>
      <c r="E22" s="333"/>
      <c r="F22" s="333"/>
      <c r="G22" s="333"/>
      <c r="H22" s="333"/>
      <c r="I22" s="333"/>
      <c r="J22" s="333"/>
      <c r="K22" s="333"/>
      <c r="L22" s="333"/>
      <c r="M22" s="333"/>
      <c r="N22" s="333"/>
      <c r="O22" s="333"/>
      <c r="P22" s="333"/>
      <c r="Q22" s="333"/>
      <c r="R22" s="333"/>
    </row>
    <row r="23" spans="1:18">
      <c r="A23" s="106"/>
      <c r="B23" s="279"/>
      <c r="C23" s="2070" t="s">
        <v>2492</v>
      </c>
      <c r="D23" s="333"/>
      <c r="E23" s="333"/>
      <c r="F23" s="333"/>
      <c r="G23" s="333"/>
      <c r="H23" s="333"/>
      <c r="I23" s="333"/>
      <c r="J23" s="333"/>
      <c r="K23" s="333"/>
      <c r="L23" s="333"/>
      <c r="M23" s="333"/>
      <c r="N23" s="333"/>
      <c r="O23" s="333"/>
      <c r="P23" s="333"/>
      <c r="Q23" s="333"/>
      <c r="R23" s="333"/>
    </row>
    <row r="24" spans="1:18">
      <c r="A24" s="106" t="s">
        <v>517</v>
      </c>
      <c r="B24" s="279"/>
      <c r="C24" s="2070"/>
      <c r="D24" s="333"/>
      <c r="E24" s="333"/>
      <c r="F24" s="333"/>
      <c r="G24" s="333"/>
      <c r="H24" s="333"/>
      <c r="I24" s="333"/>
      <c r="J24" s="333"/>
      <c r="K24" s="333"/>
      <c r="L24" s="333"/>
      <c r="M24" s="333"/>
      <c r="N24" s="333"/>
      <c r="O24" s="333"/>
      <c r="P24" s="333"/>
      <c r="Q24" s="333"/>
      <c r="R24" s="333"/>
    </row>
    <row r="25" spans="1:18">
      <c r="A25" s="106" t="s">
        <v>517</v>
      </c>
      <c r="B25" s="106"/>
      <c r="C25" s="1140"/>
      <c r="D25" s="333"/>
      <c r="E25" s="333"/>
      <c r="F25" s="333"/>
      <c r="G25" s="333"/>
      <c r="H25" s="333"/>
      <c r="I25" s="333"/>
      <c r="J25" s="333"/>
      <c r="K25" s="333"/>
      <c r="L25" s="333"/>
      <c r="M25" s="333"/>
      <c r="N25" s="333"/>
      <c r="O25" s="333"/>
      <c r="P25" s="333"/>
      <c r="Q25" s="333"/>
      <c r="R25" s="333"/>
    </row>
    <row r="26" spans="1:18">
      <c r="A26" s="106" t="s">
        <v>517</v>
      </c>
      <c r="B26" s="106"/>
      <c r="C26" s="1140"/>
      <c r="D26" s="333"/>
      <c r="E26" s="333"/>
      <c r="F26" s="333"/>
      <c r="G26" s="333"/>
      <c r="H26" s="333"/>
      <c r="I26" s="333"/>
      <c r="J26" s="333"/>
      <c r="K26" s="333"/>
      <c r="L26" s="333"/>
      <c r="M26" s="333"/>
      <c r="N26" s="333"/>
      <c r="O26" s="333"/>
      <c r="P26" s="333"/>
      <c r="Q26" s="333"/>
      <c r="R26" s="333"/>
    </row>
    <row r="27" spans="1:18">
      <c r="A27" s="106"/>
      <c r="B27" s="106"/>
      <c r="C27" s="1140"/>
      <c r="D27" s="333"/>
      <c r="E27" s="333"/>
      <c r="F27" s="333"/>
      <c r="G27" s="333"/>
      <c r="H27" s="333"/>
      <c r="I27" s="333"/>
      <c r="J27" s="333"/>
      <c r="K27" s="333"/>
      <c r="L27" s="333"/>
      <c r="M27" s="333"/>
      <c r="N27" s="333"/>
      <c r="O27" s="333"/>
      <c r="P27" s="333"/>
      <c r="Q27" s="333"/>
      <c r="R27" s="333"/>
    </row>
    <row r="28" spans="1:18">
      <c r="A28" s="213" t="s">
        <v>517</v>
      </c>
      <c r="B28" s="213" t="s">
        <v>517</v>
      </c>
      <c r="C28" s="1140"/>
      <c r="D28" s="333"/>
      <c r="E28" s="333"/>
      <c r="F28" s="333"/>
      <c r="G28" s="333"/>
      <c r="H28" s="333"/>
      <c r="I28" s="333"/>
      <c r="J28" s="333"/>
      <c r="K28" s="333"/>
      <c r="L28" s="333"/>
      <c r="M28" s="333"/>
      <c r="N28" s="333"/>
      <c r="O28" s="333"/>
      <c r="P28" s="333"/>
      <c r="Q28" s="333"/>
      <c r="R28" s="333"/>
    </row>
    <row r="29" spans="1:18">
      <c r="A29" s="213"/>
      <c r="B29" s="213"/>
      <c r="C29" s="1140"/>
      <c r="D29" s="333"/>
      <c r="E29" s="333"/>
      <c r="F29" s="333"/>
      <c r="G29" s="333"/>
      <c r="H29" s="333"/>
      <c r="I29" s="333"/>
      <c r="J29" s="333"/>
      <c r="K29" s="333"/>
      <c r="L29" s="333"/>
      <c r="M29" s="333"/>
      <c r="N29" s="333"/>
      <c r="O29" s="333"/>
      <c r="P29" s="333"/>
      <c r="Q29" s="333"/>
      <c r="R29" s="333"/>
    </row>
    <row r="30" spans="1:18">
      <c r="A30" s="213"/>
      <c r="B30" s="213"/>
      <c r="C30" s="2070" t="s">
        <v>1986</v>
      </c>
      <c r="D30" s="333"/>
      <c r="E30" s="333"/>
      <c r="F30" s="333"/>
      <c r="G30" s="333"/>
      <c r="H30" s="333"/>
      <c r="I30" s="333"/>
      <c r="J30" s="333"/>
      <c r="K30" s="333"/>
      <c r="L30" s="333"/>
      <c r="M30" s="333"/>
      <c r="N30" s="333"/>
      <c r="O30" s="333"/>
      <c r="P30" s="333"/>
      <c r="Q30" s="333"/>
      <c r="R30" s="333"/>
    </row>
    <row r="31" spans="1:18">
      <c r="A31" s="213"/>
      <c r="B31" s="213"/>
      <c r="C31" s="2070"/>
      <c r="D31" s="333"/>
      <c r="E31" s="333"/>
      <c r="F31" s="333"/>
      <c r="G31" s="333"/>
      <c r="H31" s="333"/>
      <c r="I31" s="333"/>
      <c r="J31" s="333"/>
      <c r="K31" s="333"/>
      <c r="L31" s="333"/>
      <c r="M31" s="333"/>
      <c r="N31" s="333"/>
      <c r="O31" s="333"/>
      <c r="P31" s="333"/>
      <c r="Q31" s="333"/>
      <c r="R31" s="333"/>
    </row>
    <row r="32" spans="1:18">
      <c r="A32" s="106"/>
      <c r="B32" s="106"/>
      <c r="C32" s="1140"/>
      <c r="D32" s="333"/>
      <c r="E32" s="333"/>
      <c r="F32" s="333"/>
      <c r="G32" s="333"/>
      <c r="H32" s="333"/>
      <c r="I32" s="333"/>
      <c r="J32" s="333"/>
      <c r="K32" s="333"/>
      <c r="L32" s="333"/>
      <c r="M32" s="333"/>
      <c r="N32" s="333"/>
      <c r="O32" s="333"/>
      <c r="P32" s="333"/>
      <c r="Q32" s="333"/>
      <c r="R32" s="333"/>
    </row>
    <row r="33" spans="1:18">
      <c r="A33" s="106"/>
      <c r="B33" s="106"/>
      <c r="C33" s="1140"/>
      <c r="D33" s="333"/>
      <c r="E33" s="333"/>
      <c r="F33" s="333"/>
      <c r="G33" s="333"/>
      <c r="H33" s="333"/>
      <c r="I33" s="333"/>
      <c r="J33" s="333"/>
      <c r="K33" s="333"/>
      <c r="L33" s="333"/>
      <c r="M33" s="333"/>
      <c r="N33" s="333"/>
      <c r="O33" s="333"/>
      <c r="P33" s="333"/>
      <c r="Q33" s="333"/>
      <c r="R33" s="333"/>
    </row>
    <row r="34" spans="1:18">
      <c r="A34" s="106"/>
      <c r="B34" s="106"/>
      <c r="C34" s="1140"/>
      <c r="D34" s="333"/>
      <c r="E34" s="333"/>
      <c r="F34" s="333"/>
      <c r="G34" s="333"/>
      <c r="H34" s="333"/>
      <c r="I34" s="333"/>
      <c r="J34" s="333"/>
      <c r="K34" s="333"/>
      <c r="L34" s="333"/>
      <c r="M34" s="333"/>
      <c r="N34" s="333"/>
      <c r="O34" s="333"/>
      <c r="P34" s="333"/>
      <c r="Q34" s="333"/>
      <c r="R34" s="333"/>
    </row>
    <row r="35" spans="1:18">
      <c r="A35" s="106"/>
      <c r="B35" s="106"/>
      <c r="C35" s="1140"/>
      <c r="D35" s="333"/>
      <c r="E35" s="333"/>
      <c r="F35" s="333"/>
      <c r="G35" s="333"/>
      <c r="H35" s="333"/>
      <c r="I35" s="333"/>
      <c r="J35" s="333"/>
      <c r="K35" s="333"/>
      <c r="L35" s="333"/>
      <c r="M35" s="333"/>
      <c r="N35" s="333"/>
      <c r="O35" s="333"/>
      <c r="P35" s="333"/>
      <c r="Q35" s="333"/>
      <c r="R35" s="333"/>
    </row>
    <row r="36" spans="1:18">
      <c r="A36" s="106"/>
      <c r="B36" s="106"/>
      <c r="C36" s="1140"/>
      <c r="D36" s="333"/>
      <c r="E36" s="333"/>
      <c r="F36" s="333"/>
      <c r="G36" s="333"/>
      <c r="H36" s="333"/>
      <c r="I36" s="333"/>
      <c r="J36" s="333"/>
      <c r="K36" s="333"/>
      <c r="L36" s="333"/>
      <c r="M36" s="333"/>
      <c r="N36" s="333"/>
      <c r="O36" s="333"/>
      <c r="P36" s="333"/>
      <c r="Q36" s="333"/>
      <c r="R36" s="333"/>
    </row>
    <row r="37" spans="1:18">
      <c r="A37" s="106"/>
      <c r="B37" s="106"/>
      <c r="C37" s="1140"/>
      <c r="D37" s="333"/>
      <c r="E37" s="333"/>
      <c r="F37" s="333"/>
      <c r="G37" s="333"/>
      <c r="H37" s="333"/>
      <c r="I37" s="333"/>
      <c r="J37" s="333"/>
      <c r="K37" s="333"/>
      <c r="L37" s="333"/>
      <c r="M37" s="333"/>
      <c r="N37" s="333"/>
      <c r="O37" s="333"/>
      <c r="P37" s="333"/>
      <c r="Q37" s="333"/>
      <c r="R37" s="333"/>
    </row>
    <row r="38" spans="1:18">
      <c r="A38" s="106"/>
      <c r="B38" s="106"/>
      <c r="C38" s="1140"/>
      <c r="D38" s="333"/>
      <c r="E38" s="333"/>
      <c r="F38" s="333"/>
      <c r="G38" s="333"/>
      <c r="H38" s="333"/>
      <c r="I38" s="333"/>
      <c r="J38" s="333"/>
      <c r="K38" s="333"/>
      <c r="L38" s="333"/>
      <c r="M38" s="333"/>
      <c r="N38" s="333"/>
      <c r="O38" s="333"/>
      <c r="P38" s="333"/>
      <c r="Q38" s="333"/>
      <c r="R38" s="333"/>
    </row>
    <row r="39" spans="1:18">
      <c r="A39" s="106"/>
      <c r="B39" s="106"/>
      <c r="C39" s="1140"/>
      <c r="D39" s="333"/>
      <c r="E39" s="333"/>
      <c r="F39" s="333"/>
      <c r="G39" s="333"/>
      <c r="H39" s="333"/>
      <c r="I39" s="333"/>
      <c r="J39" s="333"/>
      <c r="K39" s="333"/>
      <c r="L39" s="333"/>
      <c r="M39" s="333"/>
      <c r="N39" s="333"/>
      <c r="O39" s="333"/>
      <c r="P39" s="333"/>
      <c r="Q39" s="333"/>
      <c r="R39" s="333"/>
    </row>
    <row r="40" spans="1:18">
      <c r="A40" s="106"/>
      <c r="B40" s="106"/>
      <c r="C40" s="1141"/>
      <c r="D40" s="333"/>
      <c r="E40" s="333"/>
      <c r="F40" s="333"/>
      <c r="G40" s="333"/>
      <c r="H40" s="333"/>
      <c r="I40" s="333"/>
      <c r="J40" s="333"/>
      <c r="K40" s="333"/>
      <c r="L40" s="333"/>
      <c r="M40" s="333"/>
      <c r="N40" s="333"/>
      <c r="O40" s="333"/>
      <c r="P40" s="333"/>
      <c r="Q40" s="333"/>
      <c r="R40" s="333"/>
    </row>
    <row r="41" spans="1:18">
      <c r="A41" s="106"/>
      <c r="B41" s="106"/>
      <c r="C41" s="1141"/>
      <c r="D41" s="333"/>
      <c r="E41" s="333"/>
      <c r="F41" s="333"/>
      <c r="G41" s="333"/>
      <c r="H41" s="333"/>
      <c r="I41" s="333"/>
      <c r="J41" s="333"/>
      <c r="K41" s="333"/>
      <c r="L41" s="333"/>
      <c r="M41" s="333"/>
      <c r="N41" s="333"/>
      <c r="O41" s="333"/>
      <c r="P41" s="333"/>
      <c r="Q41" s="333"/>
      <c r="R41" s="333"/>
    </row>
    <row r="42" spans="1:18">
      <c r="A42" s="106"/>
      <c r="B42" s="106"/>
      <c r="C42" s="1141"/>
      <c r="D42" s="333"/>
      <c r="E42" s="333"/>
      <c r="F42" s="333"/>
      <c r="G42" s="333"/>
      <c r="H42" s="333"/>
      <c r="I42" s="333"/>
      <c r="J42" s="333"/>
      <c r="K42" s="333"/>
      <c r="L42" s="333"/>
      <c r="M42" s="333"/>
      <c r="N42" s="333"/>
      <c r="O42" s="333"/>
      <c r="P42" s="333"/>
      <c r="Q42" s="333"/>
      <c r="R42" s="333"/>
    </row>
    <row r="43" spans="1:18">
      <c r="A43" s="106"/>
      <c r="B43" s="106"/>
      <c r="C43" s="1141"/>
      <c r="D43" s="333"/>
      <c r="E43" s="333"/>
      <c r="F43" s="333"/>
      <c r="G43" s="333"/>
      <c r="H43" s="333"/>
      <c r="I43" s="333"/>
      <c r="J43" s="333"/>
      <c r="K43" s="333"/>
      <c r="L43" s="333"/>
      <c r="M43" s="333"/>
      <c r="N43" s="333"/>
      <c r="O43" s="333"/>
      <c r="P43" s="333"/>
      <c r="Q43" s="333"/>
      <c r="R43" s="333"/>
    </row>
    <row r="44" spans="1:18">
      <c r="A44" s="106"/>
      <c r="B44" s="106"/>
      <c r="C44" s="1141"/>
      <c r="D44" s="333"/>
      <c r="E44" s="333"/>
      <c r="F44" s="333"/>
      <c r="G44" s="333"/>
      <c r="H44" s="333"/>
      <c r="I44" s="333"/>
      <c r="J44" s="333"/>
      <c r="K44" s="333"/>
      <c r="L44" s="333"/>
      <c r="M44" s="333"/>
      <c r="N44" s="333"/>
      <c r="O44" s="333"/>
      <c r="P44" s="333"/>
      <c r="Q44" s="333"/>
      <c r="R44" s="333"/>
    </row>
    <row r="45" spans="1:18">
      <c r="A45" s="106"/>
      <c r="B45" s="106"/>
      <c r="C45" s="1141"/>
      <c r="D45" s="333"/>
      <c r="E45" s="333"/>
      <c r="F45" s="333"/>
      <c r="G45" s="333"/>
      <c r="H45" s="333"/>
      <c r="I45" s="333"/>
      <c r="J45" s="333"/>
      <c r="K45" s="333"/>
      <c r="L45" s="333"/>
      <c r="M45" s="333"/>
      <c r="N45" s="333"/>
      <c r="O45" s="333"/>
      <c r="P45" s="333"/>
      <c r="Q45" s="333"/>
      <c r="R45" s="333"/>
    </row>
    <row r="46" spans="1:18">
      <c r="A46" s="106"/>
      <c r="B46" s="106"/>
      <c r="C46" s="1141"/>
      <c r="D46" s="333"/>
      <c r="E46" s="333"/>
      <c r="F46" s="333"/>
      <c r="G46" s="333"/>
      <c r="H46" s="333"/>
      <c r="I46" s="333"/>
      <c r="J46" s="333"/>
      <c r="K46" s="333"/>
      <c r="L46" s="333"/>
      <c r="M46" s="333"/>
      <c r="N46" s="333"/>
      <c r="O46" s="333"/>
      <c r="P46" s="333"/>
      <c r="Q46" s="333"/>
      <c r="R46" s="333"/>
    </row>
    <row r="47" spans="1:18">
      <c r="A47" s="106"/>
      <c r="B47" s="106"/>
      <c r="C47" s="1141"/>
      <c r="D47" s="333"/>
      <c r="E47" s="333"/>
      <c r="F47" s="333"/>
      <c r="G47" s="333"/>
      <c r="H47" s="333"/>
      <c r="I47" s="333"/>
      <c r="J47" s="333"/>
      <c r="K47" s="333"/>
      <c r="L47" s="333"/>
      <c r="M47" s="333"/>
      <c r="N47" s="333"/>
      <c r="O47" s="333"/>
      <c r="P47" s="333"/>
      <c r="Q47" s="333"/>
      <c r="R47" s="333"/>
    </row>
    <row r="48" spans="1:18">
      <c r="A48" s="106"/>
      <c r="B48" s="106"/>
      <c r="C48" s="1141"/>
      <c r="D48" s="333"/>
      <c r="E48" s="333"/>
      <c r="F48" s="333"/>
      <c r="G48" s="333"/>
      <c r="H48" s="333"/>
      <c r="I48" s="333"/>
      <c r="J48" s="333"/>
      <c r="K48" s="333"/>
      <c r="L48" s="333"/>
      <c r="M48" s="333"/>
      <c r="N48" s="333"/>
      <c r="O48" s="333"/>
      <c r="P48" s="333"/>
      <c r="Q48" s="333"/>
      <c r="R48" s="333"/>
    </row>
    <row r="49" spans="1:18">
      <c r="A49" s="106"/>
      <c r="B49" s="106"/>
      <c r="C49" s="1141"/>
      <c r="D49" s="333"/>
      <c r="E49" s="333"/>
      <c r="F49" s="333"/>
      <c r="G49" s="333"/>
      <c r="H49" s="333"/>
      <c r="I49" s="333"/>
      <c r="J49" s="333"/>
      <c r="K49" s="333"/>
      <c r="L49" s="333"/>
      <c r="M49" s="333"/>
      <c r="N49" s="333"/>
      <c r="O49" s="333"/>
      <c r="P49" s="333"/>
      <c r="Q49" s="333"/>
      <c r="R49" s="333"/>
    </row>
    <row r="50" spans="1:18">
      <c r="A50" s="106"/>
      <c r="B50" s="106"/>
      <c r="C50" s="1141"/>
      <c r="D50" s="333"/>
      <c r="E50" s="333"/>
      <c r="F50" s="333"/>
      <c r="G50" s="333"/>
      <c r="H50" s="333"/>
      <c r="I50" s="333"/>
      <c r="J50" s="333"/>
      <c r="K50" s="333"/>
      <c r="L50" s="333"/>
      <c r="M50" s="333"/>
      <c r="N50" s="333"/>
      <c r="O50" s="333"/>
      <c r="P50" s="333"/>
      <c r="Q50" s="333"/>
      <c r="R50" s="333"/>
    </row>
    <row r="51" spans="1:18">
      <c r="A51" s="106"/>
      <c r="B51" s="106"/>
      <c r="C51" s="1141"/>
      <c r="D51" s="333"/>
      <c r="E51" s="333"/>
      <c r="F51" s="333"/>
      <c r="G51" s="333"/>
      <c r="H51" s="333"/>
      <c r="I51" s="333"/>
      <c r="J51" s="333"/>
      <c r="K51" s="333"/>
      <c r="L51" s="333"/>
      <c r="M51" s="333"/>
      <c r="N51" s="333"/>
      <c r="O51" s="333"/>
      <c r="P51" s="333"/>
      <c r="Q51" s="333"/>
      <c r="R51" s="333"/>
    </row>
    <row r="52" spans="1:18">
      <c r="A52" s="106"/>
      <c r="B52" s="106"/>
      <c r="C52" s="1141"/>
      <c r="D52" s="333"/>
      <c r="E52" s="333"/>
      <c r="F52" s="333"/>
      <c r="G52" s="333"/>
      <c r="H52" s="333"/>
      <c r="I52" s="333"/>
      <c r="J52" s="333"/>
      <c r="K52" s="333"/>
      <c r="L52" s="333"/>
      <c r="M52" s="333"/>
      <c r="N52" s="333"/>
      <c r="O52" s="333"/>
      <c r="P52" s="333"/>
      <c r="Q52" s="333"/>
      <c r="R52" s="333"/>
    </row>
    <row r="53" spans="1:18">
      <c r="A53" s="106"/>
      <c r="B53" s="106"/>
      <c r="C53" s="1141"/>
      <c r="D53" s="333"/>
      <c r="E53" s="333"/>
      <c r="F53" s="333"/>
      <c r="G53" s="333"/>
      <c r="H53" s="333"/>
      <c r="I53" s="333"/>
      <c r="J53" s="333"/>
      <c r="K53" s="333"/>
      <c r="L53" s="333"/>
      <c r="M53" s="333"/>
      <c r="N53" s="333"/>
      <c r="O53" s="333"/>
      <c r="P53" s="333"/>
      <c r="Q53" s="333"/>
      <c r="R53" s="333"/>
    </row>
    <row r="54" spans="1:18">
      <c r="A54" s="106"/>
      <c r="B54" s="106"/>
      <c r="C54" s="1141"/>
      <c r="D54" s="333"/>
      <c r="E54" s="333"/>
      <c r="F54" s="333"/>
      <c r="G54" s="333"/>
      <c r="H54" s="333"/>
      <c r="I54" s="333"/>
      <c r="J54" s="333"/>
      <c r="K54" s="333"/>
      <c r="L54" s="333"/>
      <c r="M54" s="333"/>
      <c r="N54" s="333"/>
      <c r="O54" s="333"/>
      <c r="P54" s="333"/>
      <c r="Q54" s="333"/>
      <c r="R54" s="333"/>
    </row>
    <row r="55" spans="1:18">
      <c r="A55" s="333"/>
      <c r="B55" s="333"/>
      <c r="C55" s="333"/>
      <c r="D55" s="333"/>
      <c r="E55" s="333"/>
      <c r="F55" s="333"/>
      <c r="G55" s="333"/>
      <c r="H55" s="333"/>
      <c r="I55" s="333"/>
      <c r="J55" s="333"/>
      <c r="K55" s="333"/>
      <c r="L55" s="333"/>
      <c r="M55" s="333"/>
      <c r="N55" s="333"/>
      <c r="O55" s="333"/>
      <c r="P55" s="333"/>
      <c r="Q55" s="333"/>
      <c r="R55" s="333"/>
    </row>
  </sheetData>
  <mergeCells count="3">
    <mergeCell ref="B3:B4"/>
    <mergeCell ref="C23:C24"/>
    <mergeCell ref="C30:C3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6737" r:id="rId4" name="Button 1">
              <controlPr defaultSize="0" print="0" autoFill="0" autoPict="0" macro="[0]!Macro2">
                <anchor moveWithCells="1">
                  <from>
                    <xdr:col>0</xdr:col>
                    <xdr:colOff>182880</xdr:colOff>
                    <xdr:row>1</xdr:row>
                    <xdr:rowOff>60960</xdr:rowOff>
                  </from>
                  <to>
                    <xdr:col>0</xdr:col>
                    <xdr:colOff>1790700</xdr:colOff>
                    <xdr:row>1</xdr:row>
                    <xdr:rowOff>342900</xdr:rowOff>
                  </to>
                </anchor>
              </controlPr>
            </control>
          </mc:Choice>
        </mc:AlternateContent>
        <mc:AlternateContent xmlns:mc="http://schemas.openxmlformats.org/markup-compatibility/2006">
          <mc:Choice Requires="x14">
            <control shapeId="756738" r:id="rId5" name="Button 2">
              <controlPr defaultSize="0" print="0" autoFill="0" autoPict="0" macro="[0]!ToTOC">
                <anchor moveWithCells="1">
                  <from>
                    <xdr:col>0</xdr:col>
                    <xdr:colOff>182880</xdr:colOff>
                    <xdr:row>2</xdr:row>
                    <xdr:rowOff>22860</xdr:rowOff>
                  </from>
                  <to>
                    <xdr:col>0</xdr:col>
                    <xdr:colOff>1790700</xdr:colOff>
                    <xdr:row>3</xdr:row>
                    <xdr:rowOff>30480</xdr:rowOff>
                  </to>
                </anchor>
              </controlPr>
            </control>
          </mc:Choice>
        </mc:AlternateContent>
        <mc:AlternateContent xmlns:mc="http://schemas.openxmlformats.org/markup-compatibility/2006">
          <mc:Choice Requires="x14">
            <control shapeId="756739" r:id="rId6" name="Button 3">
              <controlPr defaultSize="0" print="0" autoFill="0" autoPict="0" macro="[0]!ToPA04">
                <anchor moveWithCells="1">
                  <from>
                    <xdr:col>0</xdr:col>
                    <xdr:colOff>182880</xdr:colOff>
                    <xdr:row>3</xdr:row>
                    <xdr:rowOff>83820</xdr:rowOff>
                  </from>
                  <to>
                    <xdr:col>0</xdr:col>
                    <xdr:colOff>1790700</xdr:colOff>
                    <xdr:row>4</xdr:row>
                    <xdr:rowOff>236220</xdr:rowOff>
                  </to>
                </anchor>
              </controlPr>
            </control>
          </mc:Choice>
        </mc:AlternateContent>
        <mc:AlternateContent xmlns:mc="http://schemas.openxmlformats.org/markup-compatibility/2006">
          <mc:Choice Requires="x14">
            <control shapeId="756740" r:id="rId7" name="Button 4">
              <controlPr defaultSize="0" print="0" autoFill="0" autoPict="0" macro="[0]!ToDOW03">
                <anchor moveWithCells="1" sizeWithCells="1">
                  <from>
                    <xdr:col>0</xdr:col>
                    <xdr:colOff>182880</xdr:colOff>
                    <xdr:row>5</xdr:row>
                    <xdr:rowOff>0</xdr:rowOff>
                  </from>
                  <to>
                    <xdr:col>0</xdr:col>
                    <xdr:colOff>1790700</xdr:colOff>
                    <xdr:row>6</xdr:row>
                    <xdr:rowOff>175260</xdr:rowOff>
                  </to>
                </anchor>
              </controlPr>
            </control>
          </mc:Choice>
        </mc:AlternateContent>
        <mc:AlternateContent xmlns:mc="http://schemas.openxmlformats.org/markup-compatibility/2006">
          <mc:Choice Requires="x14">
            <control shapeId="756741" r:id="rId8" name="Button 5">
              <controlPr defaultSize="0" print="0" autoFill="0" autoPict="0" macro="[0]!ToCondofTender">
                <anchor moveWithCells="1" sizeWithCells="1">
                  <from>
                    <xdr:col>0</xdr:col>
                    <xdr:colOff>182880</xdr:colOff>
                    <xdr:row>7</xdr:row>
                    <xdr:rowOff>38100</xdr:rowOff>
                  </from>
                  <to>
                    <xdr:col>0</xdr:col>
                    <xdr:colOff>1790700</xdr:colOff>
                    <xdr:row>8</xdr:row>
                    <xdr:rowOff>83820</xdr:rowOff>
                  </to>
                </anchor>
              </controlPr>
            </control>
          </mc:Choice>
        </mc:AlternateContent>
        <mc:AlternateContent xmlns:mc="http://schemas.openxmlformats.org/markup-compatibility/2006">
          <mc:Choice Requires="x14">
            <control shapeId="756742" r:id="rId9" name="Button 6">
              <controlPr defaultSize="0" print="0" autoFill="0" autoPict="0" macro="[0]!ToPA09">
                <anchor moveWithCells="1" sizeWithCells="1">
                  <from>
                    <xdr:col>0</xdr:col>
                    <xdr:colOff>114300</xdr:colOff>
                    <xdr:row>11</xdr:row>
                    <xdr:rowOff>83820</xdr:rowOff>
                  </from>
                  <to>
                    <xdr:col>1</xdr:col>
                    <xdr:colOff>30480</xdr:colOff>
                    <xdr:row>13</xdr:row>
                    <xdr:rowOff>114300</xdr:rowOff>
                  </to>
                </anchor>
              </controlPr>
            </control>
          </mc:Choice>
        </mc:AlternateContent>
        <mc:AlternateContent xmlns:mc="http://schemas.openxmlformats.org/markup-compatibility/2006">
          <mc:Choice Requires="x14">
            <control shapeId="756743" r:id="rId10" name="Button 7">
              <controlPr defaultSize="0" print="0" autoFill="0" autoPict="0" macro="[0]!ToPA091">
                <anchor moveWithCells="1" sizeWithCells="1">
                  <from>
                    <xdr:col>0</xdr:col>
                    <xdr:colOff>114300</xdr:colOff>
                    <xdr:row>16</xdr:row>
                    <xdr:rowOff>99060</xdr:rowOff>
                  </from>
                  <to>
                    <xdr:col>1</xdr:col>
                    <xdr:colOff>30480</xdr:colOff>
                    <xdr:row>19</xdr:row>
                    <xdr:rowOff>0</xdr:rowOff>
                  </to>
                </anchor>
              </controlPr>
            </control>
          </mc:Choice>
        </mc:AlternateContent>
        <mc:AlternateContent xmlns:mc="http://schemas.openxmlformats.org/markup-compatibility/2006">
          <mc:Choice Requires="x14">
            <control shapeId="756744" r:id="rId11" name="Button 8">
              <controlPr defaultSize="0" print="0" autoFill="0" autoPict="0" macro="[0]!ToDOW07">
                <anchor moveWithCells="1" sizeWithCells="1">
                  <from>
                    <xdr:col>0</xdr:col>
                    <xdr:colOff>114300</xdr:colOff>
                    <xdr:row>32</xdr:row>
                    <xdr:rowOff>68580</xdr:rowOff>
                  </from>
                  <to>
                    <xdr:col>1</xdr:col>
                    <xdr:colOff>30480</xdr:colOff>
                    <xdr:row>34</xdr:row>
                    <xdr:rowOff>99060</xdr:rowOff>
                  </to>
                </anchor>
              </controlPr>
            </control>
          </mc:Choice>
        </mc:AlternateContent>
        <mc:AlternateContent xmlns:mc="http://schemas.openxmlformats.org/markup-compatibility/2006">
          <mc:Choice Requires="x14">
            <control shapeId="756745" r:id="rId12" name="Button 9">
              <controlPr defaultSize="0" print="0" autoFill="0" autoPict="0" macro="[0]!ToPrefCert">
                <anchor moveWithCells="1">
                  <from>
                    <xdr:col>0</xdr:col>
                    <xdr:colOff>114300</xdr:colOff>
                    <xdr:row>27</xdr:row>
                    <xdr:rowOff>60960</xdr:rowOff>
                  </from>
                  <to>
                    <xdr:col>1</xdr:col>
                    <xdr:colOff>30480</xdr:colOff>
                    <xdr:row>29</xdr:row>
                    <xdr:rowOff>83820</xdr:rowOff>
                  </to>
                </anchor>
              </controlPr>
            </control>
          </mc:Choice>
        </mc:AlternateContent>
        <mc:AlternateContent xmlns:mc="http://schemas.openxmlformats.org/markup-compatibility/2006">
          <mc:Choice Requires="x14">
            <control shapeId="756746" r:id="rId13" name="Button 10">
              <controlPr defaultSize="0" print="0" autoFill="0" autoPict="0" macro="[0]!Macro14">
                <anchor moveWithCells="1">
                  <from>
                    <xdr:col>1</xdr:col>
                    <xdr:colOff>373380</xdr:colOff>
                    <xdr:row>1</xdr:row>
                    <xdr:rowOff>45720</xdr:rowOff>
                  </from>
                  <to>
                    <xdr:col>1</xdr:col>
                    <xdr:colOff>1973580</xdr:colOff>
                    <xdr:row>1</xdr:row>
                    <xdr:rowOff>335280</xdr:rowOff>
                  </to>
                </anchor>
              </controlPr>
            </control>
          </mc:Choice>
        </mc:AlternateContent>
        <mc:AlternateContent xmlns:mc="http://schemas.openxmlformats.org/markup-compatibility/2006">
          <mc:Choice Requires="x14">
            <control shapeId="756747" r:id="rId14" name="Button 11">
              <controlPr defaultSize="0" print="0" autoFill="0" autoPict="0" macro="[0]!Macro17">
                <anchor moveWithCells="1">
                  <from>
                    <xdr:col>1</xdr:col>
                    <xdr:colOff>373380</xdr:colOff>
                    <xdr:row>8</xdr:row>
                    <xdr:rowOff>30480</xdr:rowOff>
                  </from>
                  <to>
                    <xdr:col>1</xdr:col>
                    <xdr:colOff>1973580</xdr:colOff>
                    <xdr:row>9</xdr:row>
                    <xdr:rowOff>45720</xdr:rowOff>
                  </to>
                </anchor>
              </controlPr>
            </control>
          </mc:Choice>
        </mc:AlternateContent>
        <mc:AlternateContent xmlns:mc="http://schemas.openxmlformats.org/markup-compatibility/2006">
          <mc:Choice Requires="x14">
            <control shapeId="756748" r:id="rId15" name="Button 12">
              <controlPr defaultSize="0" print="0" autoFill="0" autoPict="0" macro="[0]!Macro19">
                <anchor moveWithCells="1">
                  <from>
                    <xdr:col>1</xdr:col>
                    <xdr:colOff>373380</xdr:colOff>
                    <xdr:row>4</xdr:row>
                    <xdr:rowOff>83820</xdr:rowOff>
                  </from>
                  <to>
                    <xdr:col>1</xdr:col>
                    <xdr:colOff>1973580</xdr:colOff>
                    <xdr:row>5</xdr:row>
                    <xdr:rowOff>83820</xdr:rowOff>
                  </to>
                </anchor>
              </controlPr>
            </control>
          </mc:Choice>
        </mc:AlternateContent>
        <mc:AlternateContent xmlns:mc="http://schemas.openxmlformats.org/markup-compatibility/2006">
          <mc:Choice Requires="x14">
            <control shapeId="756749" r:id="rId16" name="Button 13">
              <controlPr defaultSize="0" print="0" autoFill="0" autoPict="0" macro="[0]!Macro21">
                <anchor moveWithCells="1">
                  <from>
                    <xdr:col>1</xdr:col>
                    <xdr:colOff>365760</xdr:colOff>
                    <xdr:row>11</xdr:row>
                    <xdr:rowOff>83820</xdr:rowOff>
                  </from>
                  <to>
                    <xdr:col>1</xdr:col>
                    <xdr:colOff>1950720</xdr:colOff>
                    <xdr:row>13</xdr:row>
                    <xdr:rowOff>106680</xdr:rowOff>
                  </to>
                </anchor>
              </controlPr>
            </control>
          </mc:Choice>
        </mc:AlternateContent>
        <mc:AlternateContent xmlns:mc="http://schemas.openxmlformats.org/markup-compatibility/2006">
          <mc:Choice Requires="x14">
            <control shapeId="756750" r:id="rId17" name="Button 14">
              <controlPr defaultSize="0" print="0" autoFill="0" autoPict="0" macro="[0]!ToDrawings">
                <anchor moveWithCells="1">
                  <from>
                    <xdr:col>1</xdr:col>
                    <xdr:colOff>365760</xdr:colOff>
                    <xdr:row>29</xdr:row>
                    <xdr:rowOff>76200</xdr:rowOff>
                  </from>
                  <to>
                    <xdr:col>1</xdr:col>
                    <xdr:colOff>1950720</xdr:colOff>
                    <xdr:row>32</xdr:row>
                    <xdr:rowOff>7620</xdr:rowOff>
                  </to>
                </anchor>
              </controlPr>
            </control>
          </mc:Choice>
        </mc:AlternateContent>
        <mc:AlternateContent xmlns:mc="http://schemas.openxmlformats.org/markup-compatibility/2006">
          <mc:Choice Requires="x14">
            <control shapeId="756751" r:id="rId18" name="Button 15">
              <controlPr defaultSize="0" print="0" autoFill="0" autoPict="0" macro="[0]!Macro23">
                <anchor moveWithCells="1">
                  <from>
                    <xdr:col>1</xdr:col>
                    <xdr:colOff>365760</xdr:colOff>
                    <xdr:row>24</xdr:row>
                    <xdr:rowOff>45720</xdr:rowOff>
                  </from>
                  <to>
                    <xdr:col>1</xdr:col>
                    <xdr:colOff>1950720</xdr:colOff>
                    <xdr:row>26</xdr:row>
                    <xdr:rowOff>106680</xdr:rowOff>
                  </to>
                </anchor>
              </controlPr>
            </control>
          </mc:Choice>
        </mc:AlternateContent>
        <mc:AlternateContent xmlns:mc="http://schemas.openxmlformats.org/markup-compatibility/2006">
          <mc:Choice Requires="x14">
            <control shapeId="756752" r:id="rId19" name="Button 16">
              <controlPr defaultSize="0" print="0" autoFill="0" autoPict="0" macro="[0]!Macro24">
                <anchor moveWithCells="1">
                  <from>
                    <xdr:col>1</xdr:col>
                    <xdr:colOff>365760</xdr:colOff>
                    <xdr:row>21</xdr:row>
                    <xdr:rowOff>106680</xdr:rowOff>
                  </from>
                  <to>
                    <xdr:col>1</xdr:col>
                    <xdr:colOff>1950720</xdr:colOff>
                    <xdr:row>24</xdr:row>
                    <xdr:rowOff>0</xdr:rowOff>
                  </to>
                </anchor>
              </controlPr>
            </control>
          </mc:Choice>
        </mc:AlternateContent>
        <mc:AlternateContent xmlns:mc="http://schemas.openxmlformats.org/markup-compatibility/2006">
          <mc:Choice Requires="x14">
            <control shapeId="756753" r:id="rId20" name="Button 17">
              <controlPr defaultSize="0" print="0" autoFill="0" autoPict="0" macro="[0]!Macro25">
                <anchor moveWithCells="1">
                  <from>
                    <xdr:col>0</xdr:col>
                    <xdr:colOff>114300</xdr:colOff>
                    <xdr:row>35</xdr:row>
                    <xdr:rowOff>7620</xdr:rowOff>
                  </from>
                  <to>
                    <xdr:col>1</xdr:col>
                    <xdr:colOff>30480</xdr:colOff>
                    <xdr:row>37</xdr:row>
                    <xdr:rowOff>38100</xdr:rowOff>
                  </to>
                </anchor>
              </controlPr>
            </control>
          </mc:Choice>
        </mc:AlternateContent>
        <mc:AlternateContent xmlns:mc="http://schemas.openxmlformats.org/markup-compatibility/2006">
          <mc:Choice Requires="x14">
            <control shapeId="756754" r:id="rId21" name="Button 18">
              <controlPr defaultSize="0" print="0" autoFill="0" autoPict="0" macro="[0]!Macro27">
                <anchor moveWithCells="1">
                  <from>
                    <xdr:col>0</xdr:col>
                    <xdr:colOff>114300</xdr:colOff>
                    <xdr:row>22</xdr:row>
                    <xdr:rowOff>30480</xdr:rowOff>
                  </from>
                  <to>
                    <xdr:col>1</xdr:col>
                    <xdr:colOff>30480</xdr:colOff>
                    <xdr:row>24</xdr:row>
                    <xdr:rowOff>60960</xdr:rowOff>
                  </to>
                </anchor>
              </controlPr>
            </control>
          </mc:Choice>
        </mc:AlternateContent>
        <mc:AlternateContent xmlns:mc="http://schemas.openxmlformats.org/markup-compatibility/2006">
          <mc:Choice Requires="x14">
            <control shapeId="756755" r:id="rId22" name="Button 19">
              <controlPr defaultSize="0" print="0" autoFill="0" autoPict="0" macro="[0]!Macro28">
                <anchor>
                  <from>
                    <xdr:col>0</xdr:col>
                    <xdr:colOff>114300</xdr:colOff>
                    <xdr:row>14</xdr:row>
                    <xdr:rowOff>30480</xdr:rowOff>
                  </from>
                  <to>
                    <xdr:col>1</xdr:col>
                    <xdr:colOff>30480</xdr:colOff>
                    <xdr:row>16</xdr:row>
                    <xdr:rowOff>60960</xdr:rowOff>
                  </to>
                </anchor>
              </controlPr>
            </control>
          </mc:Choice>
        </mc:AlternateContent>
        <mc:AlternateContent xmlns:mc="http://schemas.openxmlformats.org/markup-compatibility/2006">
          <mc:Choice Requires="x14">
            <control shapeId="756756" r:id="rId23" name="Button 20">
              <controlPr defaultSize="0" print="0" autoFill="0" autoPict="0" macro="[0]!ToAnnextoInvite">
                <anchor moveWithCells="1" sizeWithCells="1">
                  <from>
                    <xdr:col>0</xdr:col>
                    <xdr:colOff>182880</xdr:colOff>
                    <xdr:row>8</xdr:row>
                    <xdr:rowOff>137160</xdr:rowOff>
                  </from>
                  <to>
                    <xdr:col>0</xdr:col>
                    <xdr:colOff>1790700</xdr:colOff>
                    <xdr:row>9</xdr:row>
                    <xdr:rowOff>152400</xdr:rowOff>
                  </to>
                </anchor>
              </controlPr>
            </control>
          </mc:Choice>
        </mc:AlternateContent>
        <mc:AlternateContent xmlns:mc="http://schemas.openxmlformats.org/markup-compatibility/2006">
          <mc:Choice Requires="x14">
            <control shapeId="756757" r:id="rId24" name="Button 21">
              <controlPr defaultSize="0" print="0" autoFill="0" autoPict="0" macro="[0]!ToPriceSc">
                <anchor moveWithCells="1">
                  <from>
                    <xdr:col>1</xdr:col>
                    <xdr:colOff>373380</xdr:colOff>
                    <xdr:row>9</xdr:row>
                    <xdr:rowOff>83820</xdr:rowOff>
                  </from>
                  <to>
                    <xdr:col>1</xdr:col>
                    <xdr:colOff>1973580</xdr:colOff>
                    <xdr:row>9</xdr:row>
                    <xdr:rowOff>365760</xdr:rowOff>
                  </to>
                </anchor>
              </controlPr>
            </control>
          </mc:Choice>
        </mc:AlternateContent>
        <mc:AlternateContent xmlns:mc="http://schemas.openxmlformats.org/markup-compatibility/2006">
          <mc:Choice Requires="x14">
            <control shapeId="756758" r:id="rId25" name="Button 22">
              <controlPr defaultSize="0" print="0" autoFill="0" autoPict="0" macro="[0]!ToPA042">
                <anchor moveWithCells="1">
                  <from>
                    <xdr:col>0</xdr:col>
                    <xdr:colOff>114300</xdr:colOff>
                    <xdr:row>19</xdr:row>
                    <xdr:rowOff>38100</xdr:rowOff>
                  </from>
                  <to>
                    <xdr:col>1</xdr:col>
                    <xdr:colOff>30480</xdr:colOff>
                    <xdr:row>21</xdr:row>
                    <xdr:rowOff>114300</xdr:rowOff>
                  </to>
                </anchor>
              </controlPr>
            </control>
          </mc:Choice>
        </mc:AlternateContent>
        <mc:AlternateContent xmlns:mc="http://schemas.openxmlformats.org/markup-compatibility/2006">
          <mc:Choice Requires="x14">
            <control shapeId="756759" r:id="rId26" name="Button 23">
              <controlPr defaultSize="0" print="0" autoFill="0" autoPict="0" macro="[0]!ToPurchofGoodsPart2">
                <anchor moveWithCells="1">
                  <from>
                    <xdr:col>0</xdr:col>
                    <xdr:colOff>114300</xdr:colOff>
                    <xdr:row>45</xdr:row>
                    <xdr:rowOff>76200</xdr:rowOff>
                  </from>
                  <to>
                    <xdr:col>1</xdr:col>
                    <xdr:colOff>30480</xdr:colOff>
                    <xdr:row>48</xdr:row>
                    <xdr:rowOff>7620</xdr:rowOff>
                  </to>
                </anchor>
              </controlPr>
            </control>
          </mc:Choice>
        </mc:AlternateContent>
        <mc:AlternateContent xmlns:mc="http://schemas.openxmlformats.org/markup-compatibility/2006">
          <mc:Choice Requires="x14">
            <control shapeId="756760" r:id="rId27" name="Button 24">
              <controlPr defaultSize="0" print="0" autoFill="0" autoPict="0" macro="[0]!ToDecOwner">
                <anchor moveWithCells="1" sizeWithCells="1">
                  <from>
                    <xdr:col>0</xdr:col>
                    <xdr:colOff>114300</xdr:colOff>
                    <xdr:row>29</xdr:row>
                    <xdr:rowOff>121920</xdr:rowOff>
                  </from>
                  <to>
                    <xdr:col>1</xdr:col>
                    <xdr:colOff>30480</xdr:colOff>
                    <xdr:row>32</xdr:row>
                    <xdr:rowOff>22860</xdr:rowOff>
                  </to>
                </anchor>
              </controlPr>
            </control>
          </mc:Choice>
        </mc:AlternateContent>
        <mc:AlternateContent xmlns:mc="http://schemas.openxmlformats.org/markup-compatibility/2006">
          <mc:Choice Requires="x14">
            <control shapeId="756761" r:id="rId28" name="Button 25">
              <controlPr defaultSize="0" print="0" autoFill="0" autoPict="0" macro="[0]!ToConOHS">
                <anchor moveWithCells="1">
                  <from>
                    <xdr:col>0</xdr:col>
                    <xdr:colOff>114300</xdr:colOff>
                    <xdr:row>24</xdr:row>
                    <xdr:rowOff>99060</xdr:rowOff>
                  </from>
                  <to>
                    <xdr:col>1</xdr:col>
                    <xdr:colOff>30480</xdr:colOff>
                    <xdr:row>27</xdr:row>
                    <xdr:rowOff>7620</xdr:rowOff>
                  </to>
                </anchor>
              </controlPr>
            </control>
          </mc:Choice>
        </mc:AlternateContent>
        <mc:AlternateContent xmlns:mc="http://schemas.openxmlformats.org/markup-compatibility/2006">
          <mc:Choice Requires="x14">
            <control shapeId="756762" r:id="rId29" name="Button 26">
              <controlPr defaultSize="0" print="0" autoFill="0" autoPict="0" macro="[0]!ToSiteInspec">
                <anchor moveWithCells="1" sizeWithCells="1">
                  <from>
                    <xdr:col>1</xdr:col>
                    <xdr:colOff>365760</xdr:colOff>
                    <xdr:row>14</xdr:row>
                    <xdr:rowOff>22860</xdr:rowOff>
                  </from>
                  <to>
                    <xdr:col>1</xdr:col>
                    <xdr:colOff>1965960</xdr:colOff>
                    <xdr:row>16</xdr:row>
                    <xdr:rowOff>45720</xdr:rowOff>
                  </to>
                </anchor>
              </controlPr>
            </control>
          </mc:Choice>
        </mc:AlternateContent>
        <mc:AlternateContent xmlns:mc="http://schemas.openxmlformats.org/markup-compatibility/2006">
          <mc:Choice Requires="x14">
            <control shapeId="756763" r:id="rId30" name="Button 27">
              <controlPr defaultSize="0" print="0" autoFill="0" autoPict="0" macro="[0]!ToMunRandT">
                <anchor moveWithCells="1">
                  <from>
                    <xdr:col>1</xdr:col>
                    <xdr:colOff>365760</xdr:colOff>
                    <xdr:row>16</xdr:row>
                    <xdr:rowOff>99060</xdr:rowOff>
                  </from>
                  <to>
                    <xdr:col>1</xdr:col>
                    <xdr:colOff>1950720</xdr:colOff>
                    <xdr:row>18</xdr:row>
                    <xdr:rowOff>114300</xdr:rowOff>
                  </to>
                </anchor>
              </controlPr>
            </control>
          </mc:Choice>
        </mc:AlternateContent>
        <mc:AlternateContent xmlns:mc="http://schemas.openxmlformats.org/markup-compatibility/2006">
          <mc:Choice Requires="x14">
            <control shapeId="756764" r:id="rId31" name="Button 28">
              <controlPr defaultSize="0" print="0" autoFill="0" autoPict="0" macro="[0]!ToCompCom">
                <anchor moveWithCells="1">
                  <from>
                    <xdr:col>1</xdr:col>
                    <xdr:colOff>365760</xdr:colOff>
                    <xdr:row>19</xdr:row>
                    <xdr:rowOff>38100</xdr:rowOff>
                  </from>
                  <to>
                    <xdr:col>1</xdr:col>
                    <xdr:colOff>1950720</xdr:colOff>
                    <xdr:row>21</xdr:row>
                    <xdr:rowOff>60960</xdr:rowOff>
                  </to>
                </anchor>
              </controlPr>
            </control>
          </mc:Choice>
        </mc:AlternateContent>
        <mc:AlternateContent xmlns:mc="http://schemas.openxmlformats.org/markup-compatibility/2006">
          <mc:Choice Requires="x14">
            <control shapeId="756765" r:id="rId32" name="Button 29">
              <controlPr defaultSize="0" print="0" autoFill="0" autoPict="0" macro="[0]!ToUIF">
                <anchor moveWithCells="1">
                  <from>
                    <xdr:col>1</xdr:col>
                    <xdr:colOff>365760</xdr:colOff>
                    <xdr:row>27</xdr:row>
                    <xdr:rowOff>30480</xdr:rowOff>
                  </from>
                  <to>
                    <xdr:col>1</xdr:col>
                    <xdr:colOff>1950720</xdr:colOff>
                    <xdr:row>29</xdr:row>
                    <xdr:rowOff>30480</xdr:rowOff>
                  </to>
                </anchor>
              </controlPr>
            </control>
          </mc:Choice>
        </mc:AlternateContent>
        <mc:AlternateContent xmlns:mc="http://schemas.openxmlformats.org/markup-compatibility/2006">
          <mc:Choice Requires="x14">
            <control shapeId="756768" r:id="rId33" name="Button 32">
              <controlPr defaultSize="0" print="0" autoFill="0" autoPict="0" macro="[0]!ToMainMenu">
                <anchor moveWithCells="1" sizeWithCells="1">
                  <from>
                    <xdr:col>2</xdr:col>
                    <xdr:colOff>289560</xdr:colOff>
                    <xdr:row>1</xdr:row>
                    <xdr:rowOff>60960</xdr:rowOff>
                  </from>
                  <to>
                    <xdr:col>2</xdr:col>
                    <xdr:colOff>1889760</xdr:colOff>
                    <xdr:row>1</xdr:row>
                    <xdr:rowOff>342900</xdr:rowOff>
                  </to>
                </anchor>
              </controlPr>
            </control>
          </mc:Choice>
        </mc:AlternateContent>
        <mc:AlternateContent xmlns:mc="http://schemas.openxmlformats.org/markup-compatibility/2006">
          <mc:Choice Requires="x14">
            <control shapeId="756769" r:id="rId34" name="Button 33">
              <controlPr defaultSize="0" print="0" autoFill="0" autoPict="0" macro="[0]!ToDataEntry">
                <anchor moveWithCells="1" sizeWithCells="1">
                  <from>
                    <xdr:col>2</xdr:col>
                    <xdr:colOff>289560</xdr:colOff>
                    <xdr:row>2</xdr:row>
                    <xdr:rowOff>0</xdr:rowOff>
                  </from>
                  <to>
                    <xdr:col>2</xdr:col>
                    <xdr:colOff>1889760</xdr:colOff>
                    <xdr:row>3</xdr:row>
                    <xdr:rowOff>22860</xdr:rowOff>
                  </to>
                </anchor>
              </controlPr>
            </control>
          </mc:Choice>
        </mc:AlternateContent>
        <mc:AlternateContent xmlns:mc="http://schemas.openxmlformats.org/markup-compatibility/2006">
          <mc:Choice Requires="x14">
            <control shapeId="756770" r:id="rId35" name="Button 34">
              <controlPr defaultSize="0" print="0" autoFill="0" autoPict="0" macro="[0]!ToIndBidDecl">
                <anchor moveWithCells="1">
                  <from>
                    <xdr:col>0</xdr:col>
                    <xdr:colOff>114300</xdr:colOff>
                    <xdr:row>37</xdr:row>
                    <xdr:rowOff>83820</xdr:rowOff>
                  </from>
                  <to>
                    <xdr:col>1</xdr:col>
                    <xdr:colOff>30480</xdr:colOff>
                    <xdr:row>39</xdr:row>
                    <xdr:rowOff>114300</xdr:rowOff>
                  </to>
                </anchor>
              </controlPr>
            </control>
          </mc:Choice>
        </mc:AlternateContent>
        <mc:AlternateContent xmlns:mc="http://schemas.openxmlformats.org/markup-compatibility/2006">
          <mc:Choice Requires="x14">
            <control shapeId="756771" r:id="rId36" name="Button 35">
              <controlPr defaultSize="0" print="0" autoFill="0" autoPict="0" macro="[0]!ToProofDeposit">
                <anchor moveWithCells="1">
                  <from>
                    <xdr:col>0</xdr:col>
                    <xdr:colOff>114300</xdr:colOff>
                    <xdr:row>40</xdr:row>
                    <xdr:rowOff>22860</xdr:rowOff>
                  </from>
                  <to>
                    <xdr:col>1</xdr:col>
                    <xdr:colOff>30480</xdr:colOff>
                    <xdr:row>42</xdr:row>
                    <xdr:rowOff>60960</xdr:rowOff>
                  </to>
                </anchor>
              </controlPr>
            </control>
          </mc:Choice>
        </mc:AlternateContent>
        <mc:AlternateContent xmlns:mc="http://schemas.openxmlformats.org/markup-compatibility/2006">
          <mc:Choice Requires="x14">
            <control shapeId="756772" r:id="rId37" name="Button 36">
              <controlPr defaultSize="0" print="0" autoFill="0" autoPict="0" macro="[0]!ToPurchofGoodsPart1">
                <anchor moveWithCells="1">
                  <from>
                    <xdr:col>0</xdr:col>
                    <xdr:colOff>114300</xdr:colOff>
                    <xdr:row>42</xdr:row>
                    <xdr:rowOff>99060</xdr:rowOff>
                  </from>
                  <to>
                    <xdr:col>1</xdr:col>
                    <xdr:colOff>30480</xdr:colOff>
                    <xdr:row>45</xdr:row>
                    <xdr:rowOff>30480</xdr:rowOff>
                  </to>
                </anchor>
              </controlPr>
            </control>
          </mc:Choice>
        </mc:AlternateContent>
        <mc:AlternateContent xmlns:mc="http://schemas.openxmlformats.org/markup-compatibility/2006">
          <mc:Choice Requires="x14">
            <control shapeId="756773" r:id="rId38" name="Button 37">
              <controlPr defaultSize="0" print="0" autoFill="0" autoPict="0" macro="[0]!ToDeclarationofInt">
                <anchor moveWithCells="1">
                  <from>
                    <xdr:col>1</xdr:col>
                    <xdr:colOff>365760</xdr:colOff>
                    <xdr:row>32</xdr:row>
                    <xdr:rowOff>60960</xdr:rowOff>
                  </from>
                  <to>
                    <xdr:col>1</xdr:col>
                    <xdr:colOff>1950720</xdr:colOff>
                    <xdr:row>34</xdr:row>
                    <xdr:rowOff>83820</xdr:rowOff>
                  </to>
                </anchor>
              </controlPr>
            </control>
          </mc:Choice>
        </mc:AlternateContent>
        <mc:AlternateContent xmlns:mc="http://schemas.openxmlformats.org/markup-compatibility/2006">
          <mc:Choice Requires="x14">
            <control shapeId="756774" r:id="rId39" name="Button 38">
              <controlPr defaultSize="0" print="0" autoFill="0" autoPict="0" macro="[0]!ToPastSCM">
                <anchor moveWithCells="1">
                  <from>
                    <xdr:col>1</xdr:col>
                    <xdr:colOff>365760</xdr:colOff>
                    <xdr:row>34</xdr:row>
                    <xdr:rowOff>121920</xdr:rowOff>
                  </from>
                  <to>
                    <xdr:col>1</xdr:col>
                    <xdr:colOff>1950720</xdr:colOff>
                    <xdr:row>37</xdr:row>
                    <xdr:rowOff>30480</xdr:rowOff>
                  </to>
                </anchor>
              </controlPr>
            </control>
          </mc:Choice>
        </mc:AlternateContent>
        <mc:AlternateContent xmlns:mc="http://schemas.openxmlformats.org/markup-compatibility/2006">
          <mc:Choice Requires="x14">
            <control shapeId="756775" r:id="rId40" name="Button 39">
              <controlPr defaultSize="0" print="0" autoFill="0" autoPict="0" macro="[0]!ToOHSSpec">
                <anchor moveWithCells="1">
                  <from>
                    <xdr:col>2</xdr:col>
                    <xdr:colOff>60960</xdr:colOff>
                    <xdr:row>24</xdr:row>
                    <xdr:rowOff>60960</xdr:rowOff>
                  </from>
                  <to>
                    <xdr:col>2</xdr:col>
                    <xdr:colOff>1722120</xdr:colOff>
                    <xdr:row>26</xdr:row>
                    <xdr:rowOff>38100</xdr:rowOff>
                  </to>
                </anchor>
              </controlPr>
            </control>
          </mc:Choice>
        </mc:AlternateContent>
        <mc:AlternateContent xmlns:mc="http://schemas.openxmlformats.org/markup-compatibility/2006">
          <mc:Choice Requires="x14">
            <control shapeId="756776" r:id="rId41" name="Button 40">
              <controlPr defaultSize="0" print="0" autoFill="0" autoPict="0" macro="[0]!ToEPWPScope">
                <anchor moveWithCells="1">
                  <from>
                    <xdr:col>2</xdr:col>
                    <xdr:colOff>60960</xdr:colOff>
                    <xdr:row>38</xdr:row>
                    <xdr:rowOff>60960</xdr:rowOff>
                  </from>
                  <to>
                    <xdr:col>2</xdr:col>
                    <xdr:colOff>1722120</xdr:colOff>
                    <xdr:row>40</xdr:row>
                    <xdr:rowOff>45720</xdr:rowOff>
                  </to>
                </anchor>
              </controlPr>
            </control>
          </mc:Choice>
        </mc:AlternateContent>
        <mc:AlternateContent xmlns:mc="http://schemas.openxmlformats.org/markup-compatibility/2006">
          <mc:Choice Requires="x14">
            <control shapeId="756777" r:id="rId42" name="Button 41">
              <controlPr defaultSize="0" print="0" autoFill="0" autoPict="0" macro="[0]!ToEPWPBQ">
                <anchor moveWithCells="1">
                  <from>
                    <xdr:col>2</xdr:col>
                    <xdr:colOff>60960</xdr:colOff>
                    <xdr:row>36</xdr:row>
                    <xdr:rowOff>22860</xdr:rowOff>
                  </from>
                  <to>
                    <xdr:col>2</xdr:col>
                    <xdr:colOff>1722120</xdr:colOff>
                    <xdr:row>38</xdr:row>
                    <xdr:rowOff>7620</xdr:rowOff>
                  </to>
                </anchor>
              </controlPr>
            </control>
          </mc:Choice>
        </mc:AlternateContent>
        <mc:AlternateContent xmlns:mc="http://schemas.openxmlformats.org/markup-compatibility/2006">
          <mc:Choice Requires="x14">
            <control shapeId="756778" r:id="rId43" name="Button 42">
              <controlPr defaultSize="0" print="0" autoFill="0" autoPict="0" macro="[0]!ToEPWP">
                <anchor moveWithCells="1">
                  <from>
                    <xdr:col>2</xdr:col>
                    <xdr:colOff>60960</xdr:colOff>
                    <xdr:row>31</xdr:row>
                    <xdr:rowOff>83820</xdr:rowOff>
                  </from>
                  <to>
                    <xdr:col>2</xdr:col>
                    <xdr:colOff>1722120</xdr:colOff>
                    <xdr:row>33</xdr:row>
                    <xdr:rowOff>68580</xdr:rowOff>
                  </to>
                </anchor>
              </controlPr>
            </control>
          </mc:Choice>
        </mc:AlternateContent>
        <mc:AlternateContent xmlns:mc="http://schemas.openxmlformats.org/markup-compatibility/2006">
          <mc:Choice Requires="x14">
            <control shapeId="756779" r:id="rId44" name="Button 43">
              <controlPr defaultSize="0" print="0" autoFill="0" autoPict="0" macro="[0]!ToOHSBill">
                <anchor moveWithCells="1">
                  <from>
                    <xdr:col>2</xdr:col>
                    <xdr:colOff>60960</xdr:colOff>
                    <xdr:row>26</xdr:row>
                    <xdr:rowOff>60960</xdr:rowOff>
                  </from>
                  <to>
                    <xdr:col>2</xdr:col>
                    <xdr:colOff>1722120</xdr:colOff>
                    <xdr:row>28</xdr:row>
                    <xdr:rowOff>38100</xdr:rowOff>
                  </to>
                </anchor>
              </controlPr>
            </control>
          </mc:Choice>
        </mc:AlternateContent>
        <mc:AlternateContent xmlns:mc="http://schemas.openxmlformats.org/markup-compatibility/2006">
          <mc:Choice Requires="x14">
            <control shapeId="756780" r:id="rId45" name="Button 44">
              <controlPr defaultSize="0" print="0" autoFill="0" autoPict="0" macro="[0]!ToBaseRskAss">
                <anchor moveWithCells="1">
                  <from>
                    <xdr:col>1</xdr:col>
                    <xdr:colOff>365760</xdr:colOff>
                    <xdr:row>41</xdr:row>
                    <xdr:rowOff>0</xdr:rowOff>
                  </from>
                  <to>
                    <xdr:col>1</xdr:col>
                    <xdr:colOff>1950720</xdr:colOff>
                    <xdr:row>43</xdr:row>
                    <xdr:rowOff>0</xdr:rowOff>
                  </to>
                </anchor>
              </controlPr>
            </control>
          </mc:Choice>
        </mc:AlternateContent>
        <mc:AlternateContent xmlns:mc="http://schemas.openxmlformats.org/markup-compatibility/2006">
          <mc:Choice Requires="x14">
            <control shapeId="756781" r:id="rId46" name="Button 45">
              <controlPr defaultSize="0" print="0" autoFill="0" autoPict="0" macro="[0]!ToSpcOHSPln">
                <anchor moveWithCells="1">
                  <from>
                    <xdr:col>1</xdr:col>
                    <xdr:colOff>365760</xdr:colOff>
                    <xdr:row>37</xdr:row>
                    <xdr:rowOff>68580</xdr:rowOff>
                  </from>
                  <to>
                    <xdr:col>1</xdr:col>
                    <xdr:colOff>1950720</xdr:colOff>
                    <xdr:row>40</xdr:row>
                    <xdr:rowOff>83820</xdr:rowOff>
                  </to>
                </anchor>
              </controlPr>
            </control>
          </mc:Choice>
        </mc:AlternateContent>
        <mc:AlternateContent xmlns:mc="http://schemas.openxmlformats.org/markup-compatibility/2006">
          <mc:Choice Requires="x14">
            <control shapeId="756782" r:id="rId47" name="Button 46">
              <controlPr defaultSize="0" print="0" autoFill="0" autoPict="0" macro="[0]!ToEPWPBill1">
                <anchor moveWithCells="1">
                  <from>
                    <xdr:col>2</xdr:col>
                    <xdr:colOff>60960</xdr:colOff>
                    <xdr:row>33</xdr:row>
                    <xdr:rowOff>114300</xdr:rowOff>
                  </from>
                  <to>
                    <xdr:col>2</xdr:col>
                    <xdr:colOff>1722120</xdr:colOff>
                    <xdr:row>35</xdr:row>
                    <xdr:rowOff>99060</xdr:rowOff>
                  </to>
                </anchor>
              </controlPr>
            </control>
          </mc:Choice>
        </mc:AlternateContent>
        <mc:AlternateContent xmlns:mc="http://schemas.openxmlformats.org/markup-compatibility/2006">
          <mc:Choice Requires="x14">
            <control shapeId="756785" r:id="rId48" name="Button 49">
              <controlPr defaultSize="0" print="0" autoFill="0" autoPict="0" macro="[0]!ToSBD6_2">
                <anchor moveWithCells="1">
                  <from>
                    <xdr:col>1</xdr:col>
                    <xdr:colOff>365760</xdr:colOff>
                    <xdr:row>43</xdr:row>
                    <xdr:rowOff>45720</xdr:rowOff>
                  </from>
                  <to>
                    <xdr:col>1</xdr:col>
                    <xdr:colOff>1950720</xdr:colOff>
                    <xdr:row>45</xdr:row>
                    <xdr:rowOff>83820</xdr:rowOff>
                  </to>
                </anchor>
              </controlPr>
            </control>
          </mc:Choice>
        </mc:AlternateContent>
        <mc:AlternateContent xmlns:mc="http://schemas.openxmlformats.org/markup-compatibility/2006">
          <mc:Choice Requires="x14">
            <control shapeId="756786" r:id="rId49" name="Button 50">
              <controlPr defaultSize="0" print="0" autoFill="0" autoPict="0" macro="[0]!ToCapofBidder">
                <anchor moveWithCells="1">
                  <from>
                    <xdr:col>1</xdr:col>
                    <xdr:colOff>365760</xdr:colOff>
                    <xdr:row>46</xdr:row>
                    <xdr:rowOff>0</xdr:rowOff>
                  </from>
                  <to>
                    <xdr:col>1</xdr:col>
                    <xdr:colOff>1950720</xdr:colOff>
                    <xdr:row>48</xdr:row>
                    <xdr:rowOff>30480</xdr:rowOff>
                  </to>
                </anchor>
              </controlPr>
            </control>
          </mc:Choice>
        </mc:AlternateContent>
        <mc:AlternateContent xmlns:mc="http://schemas.openxmlformats.org/markup-compatibility/2006">
          <mc:Choice Requires="x14">
            <control shapeId="756787" r:id="rId50" name="Button 51">
              <controlPr defaultSize="0" print="0" autoFill="0" autoPict="0" macro="[0]!GoToFunctionalityCriteria">
                <anchor moveWithCells="1">
                  <from>
                    <xdr:col>1</xdr:col>
                    <xdr:colOff>365760</xdr:colOff>
                    <xdr:row>48</xdr:row>
                    <xdr:rowOff>99060</xdr:rowOff>
                  </from>
                  <to>
                    <xdr:col>1</xdr:col>
                    <xdr:colOff>1965960</xdr:colOff>
                    <xdr:row>50</xdr:row>
                    <xdr:rowOff>137160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2:R75"/>
  <sheetViews>
    <sheetView showGridLines="0" zoomScale="80" zoomScaleNormal="80" zoomScalePageLayoutView="80" workbookViewId="0">
      <selection activeCell="A23" sqref="A23:E23"/>
    </sheetView>
  </sheetViews>
  <sheetFormatPr defaultRowHeight="13.2"/>
  <cols>
    <col min="1" max="1" width="42.44140625" style="4" customWidth="1"/>
    <col min="2" max="2" width="29" customWidth="1"/>
    <col min="3" max="3" width="12" customWidth="1"/>
    <col min="4" max="4" width="9.6640625" customWidth="1"/>
    <col min="5" max="5" width="24.33203125" customWidth="1"/>
  </cols>
  <sheetData>
    <row r="2" spans="1:9" ht="22.8">
      <c r="A2" s="2103" t="s">
        <v>368</v>
      </c>
      <c r="B2" s="2103"/>
      <c r="C2" s="2103"/>
      <c r="D2" s="2103"/>
      <c r="E2" s="2103"/>
    </row>
    <row r="3" spans="1:9" ht="22.8">
      <c r="A3" s="2103" t="str">
        <f>+'Master Data'!C3</f>
        <v>DEPARTMENT OF PUBLIC WORKS</v>
      </c>
      <c r="B3" s="2103"/>
      <c r="C3" s="2103"/>
      <c r="D3" s="2103"/>
      <c r="E3" s="2103"/>
    </row>
    <row r="4" spans="1:9" ht="20.25" customHeight="1">
      <c r="A4" s="12"/>
      <c r="E4" s="2105" t="s">
        <v>517</v>
      </c>
    </row>
    <row r="5" spans="1:9" ht="29.25" customHeight="1">
      <c r="A5" s="12"/>
      <c r="E5" s="2105"/>
      <c r="G5" s="2071" t="s">
        <v>469</v>
      </c>
      <c r="H5" s="2071"/>
      <c r="I5" s="2071"/>
    </row>
    <row r="6" spans="1:9" ht="21">
      <c r="A6" s="12"/>
      <c r="E6" s="2105"/>
    </row>
    <row r="7" spans="1:9" ht="21">
      <c r="A7" s="12"/>
      <c r="E7" s="2105"/>
    </row>
    <row r="8" spans="1:9" ht="21">
      <c r="A8" s="12"/>
      <c r="E8" s="2105"/>
    </row>
    <row r="9" spans="1:9" ht="21">
      <c r="A9" s="12"/>
      <c r="E9" s="2105"/>
    </row>
    <row r="10" spans="1:9" ht="21">
      <c r="A10" s="12"/>
      <c r="E10" s="2105"/>
    </row>
    <row r="11" spans="1:9" ht="21">
      <c r="A11" s="12"/>
      <c r="E11" s="2105"/>
    </row>
    <row r="12" spans="1:9">
      <c r="A12" s="13"/>
      <c r="E12" s="2105"/>
    </row>
    <row r="13" spans="1:9" ht="21">
      <c r="A13" s="12"/>
      <c r="E13" s="212"/>
    </row>
    <row r="15" spans="1:9" ht="30">
      <c r="A15" s="2104" t="s">
        <v>306</v>
      </c>
      <c r="B15" s="2104"/>
      <c r="C15" s="2104"/>
      <c r="D15" s="2104"/>
      <c r="E15" s="2104"/>
    </row>
    <row r="16" spans="1:9" ht="33" customHeight="1">
      <c r="A16" s="2106" t="s">
        <v>605</v>
      </c>
      <c r="B16" s="2107"/>
      <c r="C16" s="2107"/>
      <c r="D16" s="2107"/>
      <c r="E16" s="2108"/>
    </row>
    <row r="17" spans="1:13" ht="33" customHeight="1">
      <c r="A17" s="2098" t="s">
        <v>4151</v>
      </c>
      <c r="B17" s="2099"/>
      <c r="C17" s="2099"/>
      <c r="D17" s="2099"/>
      <c r="E17" s="2100"/>
    </row>
    <row r="18" spans="1:13">
      <c r="A18" s="516"/>
      <c r="B18" s="517"/>
      <c r="C18" s="517"/>
      <c r="D18" s="517"/>
      <c r="E18" s="517"/>
    </row>
    <row r="19" spans="1:13" ht="10.5" customHeight="1"/>
    <row r="20" spans="1:13" ht="27" customHeight="1">
      <c r="A20" s="2097" t="s">
        <v>1376</v>
      </c>
      <c r="B20" s="2097"/>
      <c r="C20" s="2097"/>
      <c r="D20" s="2097"/>
      <c r="E20" s="2097"/>
    </row>
    <row r="21" spans="1:13" ht="17.399999999999999" customHeight="1">
      <c r="A21" s="805"/>
      <c r="B21" s="805"/>
      <c r="C21" s="805"/>
      <c r="D21" s="805"/>
      <c r="E21" s="805"/>
    </row>
    <row r="22" spans="1:13" ht="75.75" customHeight="1">
      <c r="A22" s="2087" t="str">
        <f>+'Master Data'!D18</f>
        <v>INGWAVUMA: JOSINI: REPAIRS AND MAINTENANCE TO TWO CLASSROOMS</v>
      </c>
      <c r="B22" s="2088"/>
      <c r="C22" s="2088"/>
      <c r="D22" s="2088"/>
      <c r="E22" s="2089"/>
    </row>
    <row r="23" spans="1:13" ht="30" customHeight="1" thickBot="1">
      <c r="A23" s="2096"/>
      <c r="B23" s="2096"/>
      <c r="C23" s="2096"/>
      <c r="D23" s="2096"/>
      <c r="E23" s="2096"/>
    </row>
    <row r="24" spans="1:13" ht="15.6">
      <c r="A24" s="2090" t="s">
        <v>146</v>
      </c>
      <c r="B24" s="2091"/>
      <c r="C24" s="2091"/>
      <c r="D24" s="2091"/>
      <c r="E24" s="2092"/>
    </row>
    <row r="25" spans="1:13" ht="21" customHeight="1">
      <c r="A25" s="2093" t="str">
        <f>+'Master Data'!E198</f>
        <v>Head: Public Works (Department of Public Works: Province of KwaZulu-Natal)</v>
      </c>
      <c r="B25" s="2094"/>
      <c r="C25" s="2094"/>
      <c r="D25" s="2094"/>
      <c r="E25" s="2095"/>
    </row>
    <row r="26" spans="1:13" ht="15.75" customHeight="1">
      <c r="A26" s="518"/>
      <c r="B26" s="517"/>
      <c r="C26" s="517"/>
      <c r="D26" s="517"/>
      <c r="E26" s="519"/>
    </row>
    <row r="27" spans="1:13" ht="15" customHeight="1">
      <c r="A27" s="518"/>
      <c r="B27" s="2074" t="s">
        <v>742</v>
      </c>
      <c r="C27" s="2074"/>
      <c r="D27" s="2074"/>
      <c r="E27" s="519"/>
    </row>
    <row r="28" spans="1:13" ht="15" customHeight="1">
      <c r="A28" s="518"/>
      <c r="B28" s="520" t="s">
        <v>274</v>
      </c>
      <c r="C28" s="520"/>
      <c r="D28" s="517"/>
      <c r="E28" s="521"/>
    </row>
    <row r="29" spans="1:13" ht="15.75" customHeight="1">
      <c r="A29" s="518"/>
      <c r="B29" s="522" t="s">
        <v>276</v>
      </c>
      <c r="C29" s="522"/>
      <c r="D29" s="517"/>
      <c r="E29" s="523"/>
    </row>
    <row r="30" spans="1:13" ht="15">
      <c r="A30" s="518"/>
      <c r="B30" s="520">
        <v>3200</v>
      </c>
      <c r="C30" s="520"/>
      <c r="D30" s="517"/>
      <c r="E30" s="519"/>
      <c r="F30" s="63"/>
      <c r="G30" s="63"/>
      <c r="H30" s="63"/>
      <c r="I30" s="63"/>
      <c r="J30" s="63"/>
      <c r="K30" s="63"/>
      <c r="L30" s="63"/>
      <c r="M30" s="63"/>
    </row>
    <row r="31" spans="1:13" ht="15" customHeight="1">
      <c r="A31" s="518"/>
      <c r="B31" s="517"/>
      <c r="C31" s="517"/>
      <c r="D31" s="524"/>
      <c r="E31" s="519"/>
    </row>
    <row r="32" spans="1:13" ht="15.6">
      <c r="A32" s="1598" t="s">
        <v>307</v>
      </c>
      <c r="B32" s="525"/>
      <c r="C32" s="525"/>
      <c r="D32" s="1322" t="s">
        <v>2743</v>
      </c>
      <c r="E32" s="1599"/>
    </row>
    <row r="33" spans="1:5" ht="15">
      <c r="A33" s="518"/>
      <c r="B33" s="520"/>
      <c r="C33" s="520"/>
      <c r="D33" s="2074" t="str">
        <f>+'Master Data'!E220</f>
        <v>uThukela District Office</v>
      </c>
      <c r="E33" s="2084"/>
    </row>
    <row r="34" spans="1:5" ht="15.6">
      <c r="A34" s="526" t="s">
        <v>682</v>
      </c>
      <c r="B34" s="527" t="str">
        <f>+'Master Data'!Text2</f>
        <v>Sipho Dlamini</v>
      </c>
      <c r="C34" s="527"/>
      <c r="D34" s="2101" t="str">
        <f>+'Master Data'!E226</f>
        <v>Cnr Shepstone &amp; Hyde Roads</v>
      </c>
      <c r="E34" s="2102"/>
    </row>
    <row r="35" spans="1:5" ht="15.6">
      <c r="A35" s="526" t="s">
        <v>683</v>
      </c>
      <c r="B35" s="529" t="str">
        <f>+'Master Data'!E213</f>
        <v>036 638 2900</v>
      </c>
      <c r="C35" s="529"/>
      <c r="D35" s="2072" t="str">
        <f>+'Master Data'!E221</f>
        <v>LadySmith</v>
      </c>
      <c r="E35" s="2073"/>
    </row>
    <row r="36" spans="1:5" ht="15.75" customHeight="1">
      <c r="A36" s="526" t="s">
        <v>684</v>
      </c>
      <c r="B36" s="527" t="str">
        <f>+'Master Data'!WimsNo</f>
        <v>021077</v>
      </c>
      <c r="C36" s="527"/>
      <c r="D36" s="2074">
        <f>+'Master Data'!E212</f>
        <v>3370</v>
      </c>
      <c r="E36" s="2084"/>
    </row>
    <row r="37" spans="1:5" ht="15.75" customHeight="1">
      <c r="A37" s="526" t="s">
        <v>686</v>
      </c>
      <c r="B37" s="527" t="str">
        <f>+'Master Data'!OLE_LINK5</f>
        <v>ZNQ1222 W</v>
      </c>
      <c r="C37" s="527"/>
      <c r="D37" s="524" t="s">
        <v>904</v>
      </c>
      <c r="E37" s="530" t="str">
        <f>+'Master Data'!E223</f>
        <v>036 638 2900</v>
      </c>
    </row>
    <row r="38" spans="1:5" ht="15.75" customHeight="1">
      <c r="A38" s="526" t="s">
        <v>1118</v>
      </c>
      <c r="B38" s="531"/>
      <c r="C38" s="516"/>
      <c r="D38" s="524" t="s">
        <v>905</v>
      </c>
      <c r="E38" s="530" t="str">
        <f>+'Master Data'!E224</f>
        <v>036 638 2904</v>
      </c>
    </row>
    <row r="39" spans="1:5" ht="15" customHeight="1">
      <c r="A39" s="532" t="s">
        <v>3664</v>
      </c>
      <c r="B39" s="533"/>
      <c r="C39" s="528"/>
      <c r="D39" s="2085" t="str">
        <f>CONCATENATE('C1.2_Contract Data'!C118," ",'C1.2_Contract Data'!G118," ",'C1.2_Contract Data'!H118)</f>
        <v>Contract Period 6 Calendar Months</v>
      </c>
      <c r="E39" s="2086"/>
    </row>
    <row r="40" spans="1:5" ht="15.6" thickBot="1">
      <c r="A40" s="534"/>
      <c r="B40" s="535"/>
      <c r="C40" s="535"/>
      <c r="D40" s="535"/>
      <c r="E40" s="536"/>
    </row>
    <row r="41" spans="1:5" ht="20.25" customHeight="1">
      <c r="A41" s="2075" t="s">
        <v>3825</v>
      </c>
      <c r="B41" s="2076"/>
      <c r="C41" s="2076"/>
      <c r="D41" s="2076"/>
      <c r="E41" s="2077"/>
    </row>
    <row r="42" spans="1:5" ht="19.5" customHeight="1">
      <c r="A42" s="2078"/>
      <c r="B42" s="2079"/>
      <c r="C42" s="2079"/>
      <c r="D42" s="2079"/>
      <c r="E42" s="2080"/>
    </row>
    <row r="43" spans="1:5" ht="29.25" customHeight="1">
      <c r="A43" s="2078"/>
      <c r="B43" s="2079"/>
      <c r="C43" s="2079"/>
      <c r="D43" s="2079"/>
      <c r="E43" s="2080"/>
    </row>
    <row r="44" spans="1:5">
      <c r="A44" s="2078"/>
      <c r="B44" s="2079"/>
      <c r="C44" s="2079"/>
      <c r="D44" s="2079"/>
      <c r="E44" s="2080"/>
    </row>
    <row r="45" spans="1:5" ht="23.25" customHeight="1">
      <c r="A45" s="2078"/>
      <c r="B45" s="2079"/>
      <c r="C45" s="2079"/>
      <c r="D45" s="2079"/>
      <c r="E45" s="2080"/>
    </row>
    <row r="46" spans="1:5" ht="30" customHeight="1" thickBot="1">
      <c r="A46" s="2081"/>
      <c r="B46" s="2082"/>
      <c r="C46" s="2082"/>
      <c r="D46" s="2082"/>
      <c r="E46" s="2083"/>
    </row>
    <row r="47" spans="1:5" ht="21">
      <c r="A47" s="12"/>
    </row>
    <row r="48" spans="1:5">
      <c r="A48" s="14"/>
    </row>
    <row r="50" spans="6:18" ht="12.75" customHeight="1">
      <c r="F50" s="122"/>
      <c r="G50" s="122"/>
      <c r="H50" s="122"/>
      <c r="I50" s="122"/>
      <c r="J50" s="122"/>
      <c r="K50" s="122"/>
      <c r="L50" s="122"/>
      <c r="M50" s="122"/>
      <c r="N50" s="122"/>
      <c r="O50" s="122"/>
      <c r="P50" s="122"/>
      <c r="Q50" s="122"/>
      <c r="R50" s="122"/>
    </row>
    <row r="51" spans="6:18">
      <c r="F51" s="122"/>
      <c r="G51" s="122"/>
      <c r="H51" s="122"/>
      <c r="I51" s="122"/>
      <c r="J51" s="122"/>
      <c r="K51" s="122"/>
      <c r="L51" s="122"/>
      <c r="M51" s="122"/>
      <c r="N51" s="122"/>
      <c r="O51" s="122"/>
      <c r="P51" s="122"/>
      <c r="Q51" s="122"/>
      <c r="R51" s="122"/>
    </row>
    <row r="52" spans="6:18">
      <c r="F52" s="122"/>
      <c r="G52" s="122"/>
      <c r="H52" s="122"/>
      <c r="I52" s="122"/>
      <c r="J52" s="122"/>
      <c r="K52" s="122"/>
      <c r="L52" s="122"/>
      <c r="M52" s="122"/>
      <c r="N52" s="122"/>
      <c r="O52" s="122"/>
      <c r="P52" s="122"/>
      <c r="Q52" s="122"/>
      <c r="R52" s="122"/>
    </row>
    <row r="53" spans="6:18">
      <c r="F53" s="122"/>
      <c r="G53" s="122"/>
      <c r="H53" s="122"/>
      <c r="I53" s="122"/>
      <c r="J53" s="122"/>
      <c r="K53" s="122"/>
      <c r="L53" s="122"/>
      <c r="M53" s="122"/>
      <c r="N53" s="122"/>
      <c r="O53" s="122"/>
      <c r="P53" s="122"/>
      <c r="Q53" s="122"/>
      <c r="R53" s="122"/>
    </row>
    <row r="54" spans="6:18">
      <c r="F54" s="122"/>
      <c r="G54" s="122"/>
      <c r="H54" s="122"/>
      <c r="I54" s="122"/>
      <c r="J54" s="122"/>
      <c r="K54" s="122"/>
      <c r="L54" s="122"/>
      <c r="M54" s="122"/>
      <c r="N54" s="122"/>
      <c r="O54" s="122"/>
      <c r="P54" s="122"/>
      <c r="Q54" s="122"/>
      <c r="R54" s="122"/>
    </row>
    <row r="55" spans="6:18">
      <c r="F55" s="122"/>
      <c r="G55" s="122"/>
      <c r="H55" s="122"/>
      <c r="I55" s="122"/>
      <c r="J55" s="122"/>
      <c r="K55" s="122"/>
      <c r="L55" s="122"/>
      <c r="M55" s="122"/>
      <c r="N55" s="122"/>
      <c r="O55" s="122"/>
      <c r="P55" s="122"/>
      <c r="Q55" s="122"/>
      <c r="R55" s="122"/>
    </row>
    <row r="56" spans="6:18">
      <c r="F56" s="122"/>
      <c r="G56" s="122"/>
      <c r="H56" s="122"/>
      <c r="I56" s="122"/>
      <c r="J56" s="122"/>
      <c r="K56" s="122"/>
      <c r="L56" s="122"/>
      <c r="M56" s="122"/>
      <c r="N56" s="122"/>
      <c r="O56" s="122"/>
      <c r="P56" s="122"/>
      <c r="Q56" s="122"/>
      <c r="R56" s="122"/>
    </row>
    <row r="57" spans="6:18">
      <c r="F57" s="122"/>
      <c r="G57" s="122"/>
      <c r="H57" s="122"/>
      <c r="I57" s="122"/>
      <c r="J57" s="122"/>
      <c r="K57" s="122"/>
      <c r="L57" s="122"/>
      <c r="M57" s="122"/>
      <c r="N57" s="122"/>
      <c r="O57" s="122"/>
      <c r="P57" s="122"/>
      <c r="Q57" s="122"/>
      <c r="R57" s="122"/>
    </row>
    <row r="58" spans="6:18">
      <c r="F58" s="122"/>
      <c r="G58" s="122"/>
      <c r="H58" s="122"/>
      <c r="I58" s="122"/>
      <c r="J58" s="122"/>
      <c r="K58" s="122"/>
      <c r="L58" s="122"/>
      <c r="M58" s="122"/>
      <c r="N58" s="122"/>
      <c r="O58" s="122"/>
      <c r="P58" s="122"/>
      <c r="Q58" s="122"/>
      <c r="R58" s="122"/>
    </row>
    <row r="59" spans="6:18">
      <c r="F59" s="122"/>
      <c r="G59" s="122"/>
      <c r="H59" s="122"/>
      <c r="I59" s="122"/>
      <c r="J59" s="122"/>
      <c r="K59" s="122"/>
      <c r="L59" s="122"/>
      <c r="M59" s="122"/>
      <c r="N59" s="122"/>
      <c r="O59" s="122"/>
      <c r="P59" s="122"/>
      <c r="Q59" s="122"/>
      <c r="R59" s="122"/>
    </row>
    <row r="60" spans="6:18">
      <c r="F60" s="122"/>
      <c r="G60" s="122"/>
      <c r="H60" s="122"/>
      <c r="I60" s="122"/>
      <c r="J60" s="122"/>
      <c r="K60" s="122"/>
      <c r="L60" s="122"/>
      <c r="M60" s="122"/>
      <c r="N60" s="122"/>
      <c r="O60" s="122"/>
      <c r="P60" s="122"/>
      <c r="Q60" s="122"/>
      <c r="R60" s="122"/>
    </row>
    <row r="61" spans="6:18">
      <c r="F61" s="122"/>
      <c r="G61" s="122"/>
      <c r="H61" s="122"/>
      <c r="I61" s="122"/>
      <c r="J61" s="122"/>
      <c r="K61" s="122"/>
      <c r="L61" s="122"/>
      <c r="M61" s="122"/>
      <c r="N61" s="122"/>
      <c r="O61" s="122"/>
      <c r="P61" s="122"/>
      <c r="Q61" s="122"/>
      <c r="R61" s="122"/>
    </row>
    <row r="62" spans="6:18">
      <c r="F62" s="122"/>
      <c r="G62" s="122"/>
      <c r="H62" s="122"/>
      <c r="I62" s="122"/>
      <c r="J62" s="122"/>
      <c r="K62" s="122"/>
      <c r="L62" s="122"/>
      <c r="M62" s="122"/>
      <c r="N62" s="122"/>
      <c r="O62" s="122"/>
      <c r="P62" s="122"/>
      <c r="Q62" s="122"/>
      <c r="R62" s="122"/>
    </row>
    <row r="63" spans="6:18">
      <c r="F63" s="122"/>
      <c r="G63" s="122"/>
      <c r="H63" s="122"/>
      <c r="I63" s="122"/>
      <c r="J63" s="122"/>
      <c r="K63" s="122"/>
      <c r="L63" s="122"/>
      <c r="M63" s="122"/>
      <c r="N63" s="122"/>
      <c r="O63" s="122"/>
      <c r="P63" s="122"/>
      <c r="Q63" s="122"/>
      <c r="R63" s="122"/>
    </row>
    <row r="64" spans="6:18">
      <c r="F64" s="122"/>
      <c r="G64" s="122"/>
      <c r="H64" s="122"/>
      <c r="I64" s="122"/>
      <c r="J64" s="122"/>
      <c r="K64" s="122"/>
      <c r="L64" s="122"/>
      <c r="M64" s="122"/>
      <c r="N64" s="122"/>
      <c r="O64" s="122"/>
      <c r="P64" s="122"/>
      <c r="Q64" s="122"/>
      <c r="R64" s="122"/>
    </row>
    <row r="65" spans="6:18">
      <c r="F65" s="122"/>
      <c r="G65" s="122"/>
      <c r="H65" s="122"/>
      <c r="I65" s="122"/>
      <c r="J65" s="122"/>
      <c r="K65" s="122"/>
      <c r="L65" s="122"/>
      <c r="M65" s="122"/>
      <c r="N65" s="122"/>
      <c r="O65" s="122"/>
      <c r="P65" s="122"/>
      <c r="Q65" s="122"/>
      <c r="R65" s="122"/>
    </row>
    <row r="66" spans="6:18">
      <c r="F66" s="122"/>
      <c r="G66" s="122"/>
      <c r="H66" s="122"/>
      <c r="I66" s="122"/>
      <c r="J66" s="122"/>
      <c r="K66" s="122"/>
      <c r="L66" s="122"/>
      <c r="M66" s="122"/>
      <c r="N66" s="122"/>
      <c r="O66" s="122"/>
      <c r="P66" s="122"/>
      <c r="Q66" s="122"/>
      <c r="R66" s="122"/>
    </row>
    <row r="67" spans="6:18">
      <c r="F67" s="122"/>
      <c r="G67" s="122"/>
      <c r="H67" s="122"/>
      <c r="I67" s="122"/>
      <c r="J67" s="122"/>
      <c r="K67" s="122"/>
      <c r="L67" s="122"/>
      <c r="M67" s="122"/>
      <c r="N67" s="122"/>
      <c r="O67" s="122"/>
      <c r="P67" s="122"/>
      <c r="Q67" s="122"/>
      <c r="R67" s="122"/>
    </row>
    <row r="68" spans="6:18">
      <c r="F68" s="122"/>
      <c r="G68" s="122"/>
      <c r="H68" s="122"/>
      <c r="I68" s="122"/>
      <c r="J68" s="122"/>
      <c r="K68" s="122"/>
      <c r="L68" s="122"/>
      <c r="M68" s="122"/>
      <c r="N68" s="122"/>
      <c r="O68" s="122"/>
      <c r="P68" s="122"/>
      <c r="Q68" s="122"/>
      <c r="R68" s="122"/>
    </row>
    <row r="69" spans="6:18">
      <c r="F69" s="122"/>
      <c r="G69" s="122"/>
      <c r="H69" s="122"/>
      <c r="I69" s="122"/>
      <c r="J69" s="122"/>
      <c r="K69" s="122"/>
      <c r="L69" s="122"/>
      <c r="M69" s="122"/>
      <c r="N69" s="122"/>
      <c r="O69" s="122"/>
      <c r="P69" s="122"/>
      <c r="Q69" s="122"/>
      <c r="R69" s="122"/>
    </row>
    <row r="70" spans="6:18">
      <c r="F70" s="122"/>
      <c r="G70" s="122"/>
      <c r="H70" s="122"/>
      <c r="I70" s="122"/>
      <c r="J70" s="122"/>
      <c r="K70" s="122"/>
      <c r="L70" s="122"/>
      <c r="M70" s="122"/>
      <c r="N70" s="122"/>
      <c r="O70" s="122"/>
      <c r="P70" s="122"/>
      <c r="Q70" s="122"/>
      <c r="R70" s="122"/>
    </row>
    <row r="71" spans="6:18">
      <c r="F71" s="122"/>
      <c r="G71" s="122"/>
      <c r="H71" s="122"/>
      <c r="I71" s="122"/>
      <c r="J71" s="122"/>
      <c r="K71" s="122"/>
      <c r="L71" s="122"/>
      <c r="M71" s="122"/>
      <c r="N71" s="122"/>
      <c r="O71" s="122"/>
      <c r="P71" s="122"/>
      <c r="Q71" s="122"/>
      <c r="R71" s="122"/>
    </row>
    <row r="72" spans="6:18">
      <c r="F72" s="122"/>
      <c r="G72" s="122"/>
      <c r="H72" s="122"/>
      <c r="I72" s="122"/>
      <c r="J72" s="122"/>
      <c r="K72" s="122"/>
      <c r="L72" s="122"/>
      <c r="M72" s="122"/>
      <c r="N72" s="122"/>
      <c r="O72" s="122"/>
      <c r="P72" s="122"/>
      <c r="Q72" s="122"/>
      <c r="R72" s="122"/>
    </row>
    <row r="73" spans="6:18">
      <c r="F73" s="122"/>
      <c r="G73" s="122"/>
      <c r="H73" s="122"/>
      <c r="I73" s="122"/>
      <c r="J73" s="122"/>
      <c r="K73" s="122"/>
      <c r="L73" s="122"/>
      <c r="M73" s="122"/>
      <c r="N73" s="122"/>
      <c r="O73" s="122"/>
      <c r="P73" s="122"/>
      <c r="Q73" s="122"/>
      <c r="R73" s="122"/>
    </row>
    <row r="74" spans="6:18">
      <c r="F74" s="122"/>
      <c r="G74" s="122"/>
      <c r="H74" s="122"/>
      <c r="I74" s="122"/>
      <c r="J74" s="122"/>
      <c r="K74" s="122"/>
      <c r="L74" s="122"/>
      <c r="M74" s="122"/>
      <c r="N74" s="122"/>
      <c r="O74" s="122"/>
      <c r="P74" s="122"/>
      <c r="Q74" s="122"/>
      <c r="R74" s="122"/>
    </row>
    <row r="75" spans="6:18">
      <c r="F75" s="122"/>
      <c r="G75" s="122"/>
      <c r="H75" s="122"/>
      <c r="I75" s="122"/>
      <c r="J75" s="122"/>
      <c r="K75" s="122"/>
      <c r="L75" s="122"/>
      <c r="M75" s="122"/>
      <c r="N75" s="122"/>
      <c r="O75" s="122"/>
      <c r="P75" s="122"/>
      <c r="Q75" s="122"/>
      <c r="R75" s="122"/>
    </row>
  </sheetData>
  <sheetProtection formatColumns="0" formatRows="0" selectLockedCells="1"/>
  <mergeCells count="19">
    <mergeCell ref="A2:E2"/>
    <mergeCell ref="A15:E15"/>
    <mergeCell ref="E4:E12"/>
    <mergeCell ref="A16:E16"/>
    <mergeCell ref="A3:E3"/>
    <mergeCell ref="G5:I5"/>
    <mergeCell ref="D35:E35"/>
    <mergeCell ref="B27:D27"/>
    <mergeCell ref="A41:E46"/>
    <mergeCell ref="D36:E36"/>
    <mergeCell ref="D39:E39"/>
    <mergeCell ref="A22:E22"/>
    <mergeCell ref="A24:E24"/>
    <mergeCell ref="A25:E25"/>
    <mergeCell ref="A23:E23"/>
    <mergeCell ref="A20:E20"/>
    <mergeCell ref="A17:E17"/>
    <mergeCell ref="D33:E33"/>
    <mergeCell ref="D34:E34"/>
  </mergeCells>
  <phoneticPr fontId="30" type="noConversion"/>
  <pageMargins left="0.62992125984251968" right="0.43307086614173229" top="0.94488188976377963" bottom="0.47244094488188981" header="0.23622047244094491" footer="0.23622047244094491"/>
  <pageSetup paperSize="9" scale="79" orientation="portrait" r:id="rId1"/>
  <headerFooter alignWithMargins="0">
    <oddHeader>&amp;LQuotations:  
R 1 - R1 000 000&amp;RDepartment of Public Works: KZN
Effective Date: 16 JANUARY 2023
Version:8</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ToMainMenu">
                <anchor>
                  <from>
                    <xdr:col>6</xdr:col>
                    <xdr:colOff>22860</xdr:colOff>
                    <xdr:row>1</xdr:row>
                    <xdr:rowOff>137160</xdr:rowOff>
                  </from>
                  <to>
                    <xdr:col>8</xdr:col>
                    <xdr:colOff>419100</xdr:colOff>
                    <xdr:row>2</xdr:row>
                    <xdr:rowOff>152400</xdr:rowOff>
                  </to>
                </anchor>
              </controlPr>
            </control>
          </mc:Choice>
        </mc:AlternateContent>
        <mc:AlternateContent xmlns:mc="http://schemas.openxmlformats.org/markup-compatibility/2006">
          <mc:Choice Requires="x14">
            <control shapeId="2052" r:id="rId5" name="Button 4">
              <controlPr defaultSize="0" print="0" autoFill="0" autoPict="0" macro="[0]!PrintCoverPGSec1">
                <anchor>
                  <from>
                    <xdr:col>6</xdr:col>
                    <xdr:colOff>22860</xdr:colOff>
                    <xdr:row>5</xdr:row>
                    <xdr:rowOff>60960</xdr:rowOff>
                  </from>
                  <to>
                    <xdr:col>8</xdr:col>
                    <xdr:colOff>419100</xdr:colOff>
                    <xdr:row>6</xdr:row>
                    <xdr:rowOff>114300</xdr:rowOff>
                  </to>
                </anchor>
              </controlPr>
            </control>
          </mc:Choice>
        </mc:AlternateContent>
        <mc:AlternateContent xmlns:mc="http://schemas.openxmlformats.org/markup-compatibility/2006">
          <mc:Choice Requires="x14">
            <control shapeId="2153" r:id="rId6" name="Button 105">
              <controlPr defaultSize="0" print="0" autoFill="0" autoPict="0" macro="[0]!CoverPagVol1Preview">
                <anchor>
                  <from>
                    <xdr:col>6</xdr:col>
                    <xdr:colOff>22860</xdr:colOff>
                    <xdr:row>2</xdr:row>
                    <xdr:rowOff>175260</xdr:rowOff>
                  </from>
                  <to>
                    <xdr:col>8</xdr:col>
                    <xdr:colOff>419100</xdr:colOff>
                    <xdr:row>3</xdr:row>
                    <xdr:rowOff>198120</xdr:rowOff>
                  </to>
                </anchor>
              </controlPr>
            </control>
          </mc:Choice>
        </mc:AlternateContent>
        <mc:AlternateContent xmlns:mc="http://schemas.openxmlformats.org/markup-compatibility/2006">
          <mc:Choice Requires="x14">
            <control shapeId="2277" r:id="rId7" name="Button 229">
              <controlPr defaultSize="0" print="0" autoFill="0" autoPict="0" macro="[0]!ToDataEntry">
                <anchor>
                  <from>
                    <xdr:col>6</xdr:col>
                    <xdr:colOff>22860</xdr:colOff>
                    <xdr:row>6</xdr:row>
                    <xdr:rowOff>137160</xdr:rowOff>
                  </from>
                  <to>
                    <xdr:col>8</xdr:col>
                    <xdr:colOff>419100</xdr:colOff>
                    <xdr:row>7</xdr:row>
                    <xdr:rowOff>190500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120</vt:i4>
      </vt:variant>
    </vt:vector>
  </HeadingPairs>
  <TitlesOfParts>
    <vt:vector size="182" baseType="lpstr">
      <vt:lpstr>Menu</vt:lpstr>
      <vt:lpstr>Master Data</vt:lpstr>
      <vt:lpstr>EPWP Con&amp;Spec</vt:lpstr>
      <vt:lpstr>Datafordrops</vt:lpstr>
      <vt:lpstr>Tender Fee</vt:lpstr>
      <vt:lpstr>ClassDropdown</vt:lpstr>
      <vt:lpstr>ClassList</vt:lpstr>
      <vt:lpstr>GoTo</vt:lpstr>
      <vt:lpstr>Cover Page-Vol 1 of 2</vt:lpstr>
      <vt:lpstr>Table of Contents</vt:lpstr>
      <vt:lpstr>T1.1_Invitation to Quote</vt:lpstr>
      <vt:lpstr>T1.2_PA04.1</vt:lpstr>
      <vt:lpstr>T1.2_Quotation Data</vt:lpstr>
      <vt:lpstr>T1.3_Conditions of Quote</vt:lpstr>
      <vt:lpstr>T1.4_Annex to Notice and Invita</vt:lpstr>
      <vt:lpstr>T2.1_List of Returnables</vt:lpstr>
      <vt:lpstr>T2.2_ Comp Enterprise Question</vt:lpstr>
      <vt:lpstr>T2.3_Authority to sign Quote</vt:lpstr>
      <vt:lpstr>T2.4_Financial Standing</vt:lpstr>
      <vt:lpstr>T2.5_Equipment Schedules</vt:lpstr>
      <vt:lpstr>T2.6_SHE Declaration</vt:lpstr>
      <vt:lpstr>T2.7_ Site Inspec Meeting Cert</vt:lpstr>
      <vt:lpstr>T2.8_Proof of UIF</vt:lpstr>
      <vt:lpstr>Goals for T2.9</vt:lpstr>
      <vt:lpstr>Goals for T1.1</vt:lpstr>
      <vt:lpstr>T2.9_Preference Points Claim </vt:lpstr>
      <vt:lpstr>T2.10_Tax Compliance Status</vt:lpstr>
      <vt:lpstr>T.2.11_Proof of Municipal R&amp;T</vt:lpstr>
      <vt:lpstr>T2.12_Application for Comp Com</vt:lpstr>
      <vt:lpstr>T2.13_Contract Forms-Part 1</vt:lpstr>
      <vt:lpstr>T2.14_Contract Forms-Part 2</vt:lpstr>
      <vt:lpstr>T2.15_Bidders Disclosure (SBD4)</vt:lpstr>
      <vt:lpstr>T2.16_OHSE plan</vt:lpstr>
      <vt:lpstr>T2.17_Baseline Risk Ass</vt:lpstr>
      <vt:lpstr>T2.18_Capacity of Bidder</vt:lpstr>
      <vt:lpstr>T2.19_Functionality Criteria</vt:lpstr>
      <vt:lpstr>T2.20_SBD 1</vt:lpstr>
      <vt:lpstr>C1.1_Offer and Acceptance</vt:lpstr>
      <vt:lpstr>C1.2_Contract Data</vt:lpstr>
      <vt:lpstr>C2_Pricing Data</vt:lpstr>
      <vt:lpstr>C2.2_Pricing Schedule</vt:lpstr>
      <vt:lpstr>C3.1_Scope of Work</vt:lpstr>
      <vt:lpstr>C3.2_HIV Spec</vt:lpstr>
      <vt:lpstr>C3.3_HIV Compliance Report</vt:lpstr>
      <vt:lpstr>C3.4_EPWP Scope</vt:lpstr>
      <vt:lpstr>C4_ Site Information</vt:lpstr>
      <vt:lpstr>C5__List of Drawings</vt:lpstr>
      <vt:lpstr>Joint Venture Agreement</vt:lpstr>
      <vt:lpstr>OHS Spec</vt:lpstr>
      <vt:lpstr>OHS Bill</vt:lpstr>
      <vt:lpstr>WaverofLien</vt:lpstr>
      <vt:lpstr>EPWP</vt:lpstr>
      <vt:lpstr>EPWP BQ_1</vt:lpstr>
      <vt:lpstr>EPWP BQ</vt:lpstr>
      <vt:lpstr>EPWP EmpCont</vt:lpstr>
      <vt:lpstr>Att Reg</vt:lpstr>
      <vt:lpstr>Beneficiary Monthly captureform</vt:lpstr>
      <vt:lpstr>Registration and Business Form</vt:lpstr>
      <vt:lpstr>Worker Monthly Payment upload</vt:lpstr>
      <vt:lpstr>Worker Monthly Training form</vt:lpstr>
      <vt:lpstr>Location</vt:lpstr>
      <vt:lpstr>Deposit Paid</vt:lpstr>
      <vt:lpstr>'EPWP EmpCont'!_Toc237417392</vt:lpstr>
      <vt:lpstr>'Master Data'!AdDate</vt:lpstr>
      <vt:lpstr>'Master Data'!Check11</vt:lpstr>
      <vt:lpstr>'Master Data'!Check2</vt:lpstr>
      <vt:lpstr>'Master Data'!Check4</vt:lpstr>
      <vt:lpstr>'Master Data'!Check5</vt:lpstr>
      <vt:lpstr>'Master Data'!Check7</vt:lpstr>
      <vt:lpstr>Datafordrops!ClosingDate</vt:lpstr>
      <vt:lpstr>'Master Data'!ClosingDate</vt:lpstr>
      <vt:lpstr>'Master Data'!ClosingTime</vt:lpstr>
      <vt:lpstr>'T1.2_Quotation Data'!Dropdown5</vt:lpstr>
      <vt:lpstr>'T1.2_Quotation Data'!Dropdown7</vt:lpstr>
      <vt:lpstr>'T1.2_Quotation Data'!Dropdown8</vt:lpstr>
      <vt:lpstr>'T1.2_Quotation Data'!Dropdown9</vt:lpstr>
      <vt:lpstr>'Cover Page-Vol 1 of 2'!OLE_LINK1</vt:lpstr>
      <vt:lpstr>'Master Data'!OLE_LINK5</vt:lpstr>
      <vt:lpstr>'Att Reg'!Print_Area</vt:lpstr>
      <vt:lpstr>'Beneficiary Monthly captureform'!Print_Area</vt:lpstr>
      <vt:lpstr>'C1.1_Offer and Acceptance'!Print_Area</vt:lpstr>
      <vt:lpstr>'C1.2_Contract Data'!Print_Area</vt:lpstr>
      <vt:lpstr>'C2.2_Pricing Schedule'!Print_Area</vt:lpstr>
      <vt:lpstr>'C2_Pricing Data'!Print_Area</vt:lpstr>
      <vt:lpstr>'C3.1_Scope of Work'!Print_Area</vt:lpstr>
      <vt:lpstr>'C3.2_HIV Spec'!Print_Area</vt:lpstr>
      <vt:lpstr>'C3.3_HIV Compliance Report'!Print_Area</vt:lpstr>
      <vt:lpstr>'C3.4_EPWP Scope'!Print_Area</vt:lpstr>
      <vt:lpstr>'C4_ Site Information'!Print_Area</vt:lpstr>
      <vt:lpstr>'C5__List of Drawings'!Print_Area</vt:lpstr>
      <vt:lpstr>'Cover Page-Vol 1 of 2'!Print_Area</vt:lpstr>
      <vt:lpstr>'Deposit Paid'!Print_Area</vt:lpstr>
      <vt:lpstr>EPWP!Print_Area</vt:lpstr>
      <vt:lpstr>'EPWP BQ'!Print_Area</vt:lpstr>
      <vt:lpstr>'EPWP BQ_1'!Print_Area</vt:lpstr>
      <vt:lpstr>'EPWP Con&amp;Spec'!Print_Area</vt:lpstr>
      <vt:lpstr>'EPWP EmpCont'!Print_Area</vt:lpstr>
      <vt:lpstr>'Joint Venture Agreement'!Print_Area</vt:lpstr>
      <vt:lpstr>'OHS Bill'!Print_Area</vt:lpstr>
      <vt:lpstr>'OHS Spec'!Print_Area</vt:lpstr>
      <vt:lpstr>'Registration and Business Form'!Print_Area</vt:lpstr>
      <vt:lpstr>'T.2.11_Proof of Municipal R&amp;T'!Print_Area</vt:lpstr>
      <vt:lpstr>'T1.1_Invitation to Quote'!Print_Area</vt:lpstr>
      <vt:lpstr>T1.2_PA04.1!Print_Area</vt:lpstr>
      <vt:lpstr>'T1.2_Quotation Data'!Print_Area</vt:lpstr>
      <vt:lpstr>'T1.3_Conditions of Quote'!Print_Area</vt:lpstr>
      <vt:lpstr>'T1.4_Annex to Notice and Invita'!Print_Area</vt:lpstr>
      <vt:lpstr>'T2.1_List of Returnables'!Print_Area</vt:lpstr>
      <vt:lpstr>'T2.10_Tax Compliance Status'!Print_Area</vt:lpstr>
      <vt:lpstr>'T2.12_Application for Comp Com'!Print_Area</vt:lpstr>
      <vt:lpstr>'T2.13_Contract Forms-Part 1'!Print_Area</vt:lpstr>
      <vt:lpstr>'T2.14_Contract Forms-Part 2'!Print_Area</vt:lpstr>
      <vt:lpstr>'T2.15_Bidders Disclosure (SBD4)'!Print_Area</vt:lpstr>
      <vt:lpstr>'T2.16_OHSE plan'!Print_Area</vt:lpstr>
      <vt:lpstr>'T2.17_Baseline Risk Ass'!Print_Area</vt:lpstr>
      <vt:lpstr>'T2.18_Capacity of Bidder'!Print_Area</vt:lpstr>
      <vt:lpstr>'T2.19_Functionality Criteria'!Print_Area</vt:lpstr>
      <vt:lpstr>'T2.20_SBD 1'!Print_Area</vt:lpstr>
      <vt:lpstr>'T2.3_Authority to sign Quote'!Print_Area</vt:lpstr>
      <vt:lpstr>'T2.4_Financial Standing'!Print_Area</vt:lpstr>
      <vt:lpstr>'T2.5_Equipment Schedules'!Print_Area</vt:lpstr>
      <vt:lpstr>'T2.6_SHE Declaration'!Print_Area</vt:lpstr>
      <vt:lpstr>'T2.7_ Site Inspec Meeting Cert'!Print_Area</vt:lpstr>
      <vt:lpstr>'T2.8_Proof of UIF'!Print_Area</vt:lpstr>
      <vt:lpstr>'Table of Contents'!Print_Area</vt:lpstr>
      <vt:lpstr>WaverofLien!Print_Area</vt:lpstr>
      <vt:lpstr>'Worker Monthly Payment upload'!Print_Area</vt:lpstr>
      <vt:lpstr>'Worker Monthly Training form'!Print_Area</vt:lpstr>
      <vt:lpstr>'Master Data'!ProjectTitle</vt:lpstr>
      <vt:lpstr>'C2.2_Pricing Schedule'!Text01</vt:lpstr>
      <vt:lpstr>'C2_Pricing Data'!Text01</vt:lpstr>
      <vt:lpstr>'Master Data'!Text11</vt:lpstr>
      <vt:lpstr>'T2.18_Capacity of Bidder'!Text121</vt:lpstr>
      <vt:lpstr>'T2.18_Capacity of Bidder'!Text123</vt:lpstr>
      <vt:lpstr>'T2.18_Capacity of Bidder'!Text127</vt:lpstr>
      <vt:lpstr>'T1.1_Invitation to Quote'!Text129</vt:lpstr>
      <vt:lpstr>'Master Data'!Text13</vt:lpstr>
      <vt:lpstr>'T1.1_Invitation to Quote'!Text132</vt:lpstr>
      <vt:lpstr>'Master Data'!Text14</vt:lpstr>
      <vt:lpstr>'Master Data'!Text15</vt:lpstr>
      <vt:lpstr>'Master Data'!Text16</vt:lpstr>
      <vt:lpstr>'Master Data'!Text17</vt:lpstr>
      <vt:lpstr>'Master Data'!Text18</vt:lpstr>
      <vt:lpstr>'Master Data'!Text19</vt:lpstr>
      <vt:lpstr>'Master Data'!Text2</vt:lpstr>
      <vt:lpstr>'Master Data'!Text20</vt:lpstr>
      <vt:lpstr>'T1.1_Invitation to Quote'!Text219</vt:lpstr>
      <vt:lpstr>'C1.2_Contract Data'!Text225</vt:lpstr>
      <vt:lpstr>'T2.1_List of Returnables'!Text27</vt:lpstr>
      <vt:lpstr>'T2.18_Capacity of Bidder'!Text283</vt:lpstr>
      <vt:lpstr>'T2.18_Capacity of Bidder'!Text286</vt:lpstr>
      <vt:lpstr>'T2.18_Capacity of Bidder'!Text291</vt:lpstr>
      <vt:lpstr>'T2.18_Capacity of Bidder'!Text292</vt:lpstr>
      <vt:lpstr>'T2.18_Capacity of Bidder'!Text293</vt:lpstr>
      <vt:lpstr>'T2.18_Capacity of Bidder'!Text294</vt:lpstr>
      <vt:lpstr>'T2.18_Capacity of Bidder'!Text295</vt:lpstr>
      <vt:lpstr>'T2.18_Capacity of Bidder'!Text296</vt:lpstr>
      <vt:lpstr>'T2.18_Capacity of Bidder'!Text299</vt:lpstr>
      <vt:lpstr>'Master Data'!Text3</vt:lpstr>
      <vt:lpstr>'T2.18_Capacity of Bidder'!Text300</vt:lpstr>
      <vt:lpstr>'T2.18_Capacity of Bidder'!Text301</vt:lpstr>
      <vt:lpstr>'T2.18_Capacity of Bidder'!Text302</vt:lpstr>
      <vt:lpstr>'T2.18_Capacity of Bidder'!Text303</vt:lpstr>
      <vt:lpstr>'T2.18_Capacity of Bidder'!Text308</vt:lpstr>
      <vt:lpstr>'T2.18_Capacity of Bidder'!Text313</vt:lpstr>
      <vt:lpstr>'T2.1_List of Returnables'!Text34</vt:lpstr>
      <vt:lpstr>'Master Data'!Text4</vt:lpstr>
      <vt:lpstr>'Master Data'!Text5</vt:lpstr>
      <vt:lpstr>'C1.2_Contract Data'!Text50</vt:lpstr>
      <vt:lpstr>'C1.2_Contract Data'!Text51</vt:lpstr>
      <vt:lpstr>'C1.2_Contract Data'!Text52</vt:lpstr>
      <vt:lpstr>'C1.2_Contract Data'!Text55</vt:lpstr>
      <vt:lpstr>'Master Data'!Text6</vt:lpstr>
      <vt:lpstr>'C1.2_Contract Data'!Text60</vt:lpstr>
      <vt:lpstr>'T1.1_Invitation to Quote'!Text65</vt:lpstr>
      <vt:lpstr>'T1.1_Invitation to Quote'!Text66</vt:lpstr>
      <vt:lpstr>'T1.1_Invitation to Quote'!Text67</vt:lpstr>
      <vt:lpstr>'T1.1_Invitation to Quote'!Text68</vt:lpstr>
      <vt:lpstr>'C1.2_Contract Data'!Text75</vt:lpstr>
      <vt:lpstr>'C1.2_Contract Data'!Text77</vt:lpstr>
      <vt:lpstr>'Master Data'!Validity</vt:lpstr>
      <vt:lpstr>'Master Data'!WimsNo</vt:lpstr>
    </vt:vector>
  </TitlesOfParts>
  <Company>SVP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lmarshall</dc:creator>
  <cp:lastModifiedBy>Hlengiwe Mvemve</cp:lastModifiedBy>
  <cp:lastPrinted>2023-01-31T10:11:12Z</cp:lastPrinted>
  <dcterms:created xsi:type="dcterms:W3CDTF">2007-05-03T07:38:23Z</dcterms:created>
  <dcterms:modified xsi:type="dcterms:W3CDTF">2025-10-24T12:08:14Z</dcterms:modified>
</cp:coreProperties>
</file>